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shirm\Desktop\גיבוי 150322\משרד החינוך\מסעות זהות יהודית\"/>
    </mc:Choice>
  </mc:AlternateContent>
  <xr:revisionPtr revIDLastSave="0" documentId="13_ncr:1_{C6AA10A9-6D24-461C-802C-895D3CD6B5DD}" xr6:coauthVersionLast="47" xr6:coauthVersionMax="47" xr10:uidLastSave="{00000000-0000-0000-0000-000000000000}"/>
  <bookViews>
    <workbookView xWindow="-19320" yWindow="-2730" windowWidth="19440" windowHeight="15000" tabRatio="805" xr2:uid="{00000000-000D-0000-FFFF-FFFF00000000}"/>
  </bookViews>
  <sheets>
    <sheet name="מחוון" sheetId="22" r:id="rId1"/>
    <sheet name="קריטריונים" sheetId="16" r:id="rId2"/>
    <sheet name="סיכום הצעות" sheetId="2" r:id="rId3"/>
  </sheets>
  <definedNames>
    <definedName name="_xlnm.Print_Area" localSheetId="0">מחוון!$A$1:$K$85</definedName>
    <definedName name="_xlnm.Print_Area" localSheetId="2">'סיכום הצעות'!$A$1:$L$30</definedName>
    <definedName name="_xlnm.Print_Area" localSheetId="1">קריטריונים!$A$1:$M$23</definedName>
    <definedName name="_xlnm.Print_Titles" localSheetId="0">מחוון!$1:$3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6" l="1"/>
  <c r="P17" i="16"/>
  <c r="H47" i="22"/>
  <c r="H7" i="2"/>
  <c r="L72" i="22"/>
  <c r="L58" i="22"/>
  <c r="H80" i="22"/>
  <c r="E77" i="22"/>
  <c r="H76" i="22"/>
  <c r="E73" i="22"/>
  <c r="H72" i="22"/>
  <c r="H70" i="22"/>
  <c r="H66" i="22"/>
  <c r="E63" i="22"/>
  <c r="H62" i="22"/>
  <c r="E59" i="22"/>
  <c r="H58" i="22"/>
  <c r="L49" i="22"/>
  <c r="H49" i="22"/>
  <c r="I47" i="22" s="1"/>
  <c r="H53" i="22"/>
  <c r="E21" i="22"/>
  <c r="H20" i="22"/>
  <c r="E17" i="22"/>
  <c r="H16" i="22"/>
  <c r="E13" i="22"/>
  <c r="L12" i="22"/>
  <c r="H12" i="22"/>
  <c r="E29" i="22"/>
  <c r="H28" i="22"/>
  <c r="E25" i="22"/>
  <c r="E9" i="22"/>
  <c r="H8" i="22"/>
  <c r="E5" i="22"/>
  <c r="L4" i="22"/>
  <c r="H4" i="22"/>
  <c r="D15" i="16"/>
  <c r="H57" i="22"/>
  <c r="H56" i="22"/>
  <c r="L55" i="22"/>
  <c r="H55" i="22"/>
  <c r="H38" i="22"/>
  <c r="H37" i="22"/>
  <c r="L36" i="22"/>
  <c r="H36" i="22"/>
  <c r="H32" i="22"/>
  <c r="H39" i="22"/>
  <c r="H43" i="22"/>
  <c r="H24" i="22"/>
  <c r="I24" i="22" s="1"/>
  <c r="E33" i="22"/>
  <c r="E40" i="22"/>
  <c r="E44" i="22"/>
  <c r="M3" i="22"/>
  <c r="L24" i="22"/>
  <c r="L39" i="22"/>
  <c r="L1" i="2"/>
  <c r="H3" i="2"/>
  <c r="J3" i="2"/>
  <c r="I20" i="2"/>
  <c r="C25" i="2"/>
  <c r="D9" i="16"/>
  <c r="D11" i="16"/>
  <c r="D18" i="16"/>
  <c r="I12" i="22"/>
  <c r="I58" i="22" l="1"/>
  <c r="I39" i="22"/>
  <c r="I4" i="22"/>
  <c r="I72" i="22"/>
</calcChain>
</file>

<file path=xl/sharedStrings.xml><?xml version="1.0" encoding="utf-8"?>
<sst xmlns="http://schemas.openxmlformats.org/spreadsheetml/2006/main" count="281" uniqueCount="164">
  <si>
    <t>דף:</t>
  </si>
  <si>
    <t>מתוך:</t>
  </si>
  <si>
    <t>פרוט הנושא</t>
  </si>
  <si>
    <t>משקל</t>
  </si>
  <si>
    <t>יחסי</t>
  </si>
  <si>
    <t>הצעה:</t>
  </si>
  <si>
    <t>ערך</t>
  </si>
  <si>
    <t>ציון</t>
  </si>
  <si>
    <t>הערות</t>
  </si>
  <si>
    <t>ציון משוקלל לנושא</t>
  </si>
  <si>
    <t>מספר</t>
  </si>
  <si>
    <t>שם המציע</t>
  </si>
  <si>
    <t>הקריטריון</t>
  </si>
  <si>
    <t>משקל יחסי =&gt;</t>
  </si>
  <si>
    <t>ציון מוחלט =&gt;</t>
  </si>
  <si>
    <t>ציון יחסי  =&gt;&gt;</t>
  </si>
  <si>
    <t>סה"כ</t>
  </si>
  <si>
    <t>הערכה כוללת</t>
  </si>
  <si>
    <t>משרד החינוך</t>
  </si>
  <si>
    <r>
      <t xml:space="preserve">ציון </t>
    </r>
    <r>
      <rPr>
        <sz val="9"/>
        <rFont val="Arial"/>
        <family val="2"/>
        <charset val="177"/>
      </rPr>
      <t>1-10</t>
    </r>
  </si>
  <si>
    <t>מכרז מס':</t>
  </si>
  <si>
    <t>קוד מכרז:</t>
  </si>
  <si>
    <t>תאריך עדכון:</t>
  </si>
  <si>
    <t>סה"כ הצעת המחיר כולל מע"מ</t>
  </si>
  <si>
    <t>המשרד</t>
  </si>
  <si>
    <t>ציון מעבר מציון כולל של סעיפי האיכות לציון המחיר</t>
  </si>
  <si>
    <t>היחידה</t>
  </si>
  <si>
    <t xml:space="preserve">משרד החינוך </t>
  </si>
  <si>
    <t>סה"כ משקל סעיפי איכות:</t>
  </si>
  <si>
    <t>משקל מחיר:</t>
  </si>
  <si>
    <t>משקל סעיפי האיכות</t>
  </si>
  <si>
    <t>משקל  מחיר</t>
  </si>
  <si>
    <t>חוות דעת</t>
  </si>
  <si>
    <t xml:space="preserve">ציון מינימום נדרש בכל אחד מסעיפי האיכות בפני עצמו הינו </t>
  </si>
  <si>
    <t>חוות דעת על המציע</t>
  </si>
  <si>
    <t>צוות המציע</t>
  </si>
  <si>
    <t>נסיון הגוף המציע</t>
  </si>
  <si>
    <t>ציון סעיפי האיכות</t>
  </si>
  <si>
    <t>מחיר משוקלל</t>
  </si>
  <si>
    <t>ציון המחיר</t>
  </si>
  <si>
    <t>ציון כולל</t>
  </si>
  <si>
    <t>דירוג יחסי</t>
  </si>
  <si>
    <t>מס' מציע: ______________________</t>
  </si>
  <si>
    <t>סעיף ראשי</t>
  </si>
  <si>
    <t>סעיף משנה</t>
  </si>
  <si>
    <t>מרכיב ציון</t>
  </si>
  <si>
    <t>היקף שהוצג</t>
  </si>
  <si>
    <t>ציון משוקלל לסעיף</t>
  </si>
  <si>
    <t>היקף מינימום</t>
  </si>
  <si>
    <t>היקף מקסימום</t>
  </si>
  <si>
    <t>ניסיון המציע</t>
  </si>
  <si>
    <t>ציון 1 - 10</t>
  </si>
  <si>
    <t xml:space="preserve">הכשרה רלוונטית נוספת </t>
  </si>
  <si>
    <t>+1</t>
  </si>
  <si>
    <t>שם וחתימה</t>
  </si>
  <si>
    <t>ההיקף הנדרש</t>
  </si>
  <si>
    <t>שנות ניסיון</t>
  </si>
  <si>
    <t>הכשרה</t>
  </si>
  <si>
    <t>עפ"י היקפים מינימליים נדרשים</t>
  </si>
  <si>
    <t>עפ"י המחוון</t>
  </si>
  <si>
    <t>חוות דעת על מנהל הפרויקט עפ"י חוות דעת שנלקחה מאנשי הקשר כפי שמפורט בטופס בדיקת ההצעות</t>
  </si>
  <si>
    <t>פסול</t>
  </si>
  <si>
    <t>יחידת חישוב</t>
  </si>
  <si>
    <t>כמות</t>
  </si>
  <si>
    <t>יחידת ספירה</t>
  </si>
  <si>
    <t>נסיון המציע</t>
  </si>
  <si>
    <t>הצעת המחיר</t>
  </si>
  <si>
    <t>הערה : בכל הקשור לתנאי סף - אם פסול באחד הפרטים ההצעה תפסל על הסף ולא ייערך שיקלול של המרכיבים האחרים</t>
  </si>
  <si>
    <t>מינ'</t>
  </si>
  <si>
    <t>מקס'</t>
  </si>
  <si>
    <t>הפרש</t>
  </si>
  <si>
    <t>חוות דעת שנלקחה מאנשי הקשר כפי שמפורט בטופס בדיקת ההצעות</t>
  </si>
  <si>
    <t>חוות דעת מס' 1</t>
  </si>
  <si>
    <t>חוות דעת מס' 2</t>
  </si>
  <si>
    <t>חוות דעת מס' 3</t>
  </si>
  <si>
    <t>ציון סופי משוקלל</t>
  </si>
  <si>
    <t xml:space="preserve">מינהל חברה ונוער </t>
  </si>
  <si>
    <t>מתאם המסעות</t>
  </si>
  <si>
    <t>ניסיון של מתאם המסעות</t>
  </si>
  <si>
    <t>הכשרה של מתאם המסעות</t>
  </si>
  <si>
    <t>חוות דעת על מתאם המסעות</t>
  </si>
  <si>
    <t>משתתף</t>
  </si>
  <si>
    <t>פחות מ- 3 שנים</t>
  </si>
  <si>
    <t>3 שנים</t>
  </si>
  <si>
    <t xml:space="preserve"> טיול שנמשך לפחות 2 ימים ברצף</t>
  </si>
  <si>
    <t>פחות מ- 90 טיולים</t>
  </si>
  <si>
    <t>90 טיולים</t>
  </si>
  <si>
    <t xml:space="preserve">91-179 טיולים </t>
  </si>
  <si>
    <t>180 טיולים ומעלה</t>
  </si>
  <si>
    <t>לכל טיול +0.33</t>
  </si>
  <si>
    <t>קבוצות בני נוער</t>
  </si>
  <si>
    <t>פחות מ- 360 קבוצות</t>
  </si>
  <si>
    <t>360 קבוצות</t>
  </si>
  <si>
    <t>361-719 קבוצות</t>
  </si>
  <si>
    <t>720 קבוצות ומעלה</t>
  </si>
  <si>
    <t>לכל שנה+1.00</t>
  </si>
  <si>
    <t>4-5 שנים</t>
  </si>
  <si>
    <t>6 שנים ומעלה</t>
  </si>
  <si>
    <t>לכל קבוצה 0.0083</t>
  </si>
  <si>
    <t>בני נוער שהשתתפו בטיולים</t>
  </si>
  <si>
    <t>פחות מ- 9,000 בני נוער</t>
  </si>
  <si>
    <t>9,000 בני נוער</t>
  </si>
  <si>
    <t>9,001-17,999 בני נוער</t>
  </si>
  <si>
    <t>18,000 בני נוער ומעלה</t>
  </si>
  <si>
    <t>לכל נער 0.00033</t>
  </si>
  <si>
    <t>מדריכים</t>
  </si>
  <si>
    <t>פחות מ- 60 מדריכים</t>
  </si>
  <si>
    <t>60 מדריכים</t>
  </si>
  <si>
    <t>61-119 מדריכים</t>
  </si>
  <si>
    <t>120 מדריכים ומעלה</t>
  </si>
  <si>
    <t>לכל מדריך 0.05</t>
  </si>
  <si>
    <t>פחות מ- 5 שנים</t>
  </si>
  <si>
    <t>5 שנים</t>
  </si>
  <si>
    <t>6-9 שנים</t>
  </si>
  <si>
    <t>10 שנים ומעלה</t>
  </si>
  <si>
    <t>לכל שנה +0.60</t>
  </si>
  <si>
    <t>טיולים</t>
  </si>
  <si>
    <t>פחות מ- 50 טיולים</t>
  </si>
  <si>
    <t>50 טיולים</t>
  </si>
  <si>
    <t>51-99 טיולים</t>
  </si>
  <si>
    <t>100 ומעלה</t>
  </si>
  <si>
    <t>לכל טיול +0.060</t>
  </si>
  <si>
    <t xml:space="preserve">בעל היתר ארצי להדרכת טיולים במערכת החינוך בתוקף </t>
  </si>
  <si>
    <t>פחות מתואר ראשון</t>
  </si>
  <si>
    <t>תואר ראשון</t>
  </si>
  <si>
    <t>תואר שני או יותר</t>
  </si>
  <si>
    <t>קיים היתר כנדרש</t>
  </si>
  <si>
    <t>לא קיים היתר כנדרש</t>
  </si>
  <si>
    <t>רכז הדרכה</t>
  </si>
  <si>
    <t>עומד בדרישה</t>
  </si>
  <si>
    <t>לא עומד בדרישה</t>
  </si>
  <si>
    <t>לכל שנה +1.00</t>
  </si>
  <si>
    <t>תלמידים</t>
  </si>
  <si>
    <t>פחות מ- 1,000 תלמידים</t>
  </si>
  <si>
    <t>1,000 תלמידים</t>
  </si>
  <si>
    <t>1,001-2,999 תלמידים</t>
  </si>
  <si>
    <t>3,000 תלמידים ומעלה</t>
  </si>
  <si>
    <t>לכל תלמיד +0.0015</t>
  </si>
  <si>
    <t>רכז לוגיסטי</t>
  </si>
  <si>
    <t>פחות מ- 60 טיולים</t>
  </si>
  <si>
    <t>60 טיולים</t>
  </si>
  <si>
    <t>61-119 טיולים</t>
  </si>
  <si>
    <t>120 טיולים ומעלה</t>
  </si>
  <si>
    <t>לכל טיול +0.050</t>
  </si>
  <si>
    <t>תואר ראשון או מורה דרך מוסמך  מטעם משרד התיירות או בעל היתר ארצי להדרכת טיולים במערכת החינוך בתוקף המאושר ע"י המינהל</t>
  </si>
  <si>
    <t>הנושא: הפעלת תוכנית חינוכית חוץ בית ספרית להעמקת הזהות האזרחית והזהות היהודית – ציונית</t>
  </si>
  <si>
    <t>ימי הדרכה</t>
  </si>
  <si>
    <t>לכל שעה +0.001</t>
  </si>
  <si>
    <r>
      <t>מחיר</t>
    </r>
    <r>
      <rPr>
        <b/>
        <u/>
        <sz val="10"/>
        <rFont val="David"/>
        <family val="2"/>
      </rPr>
      <t xml:space="preserve"> נטו</t>
    </r>
    <r>
      <rPr>
        <sz val="10"/>
        <rFont val="David"/>
        <family val="2"/>
        <charset val="177"/>
      </rPr>
      <t xml:space="preserve"> לתלמיד שהשתתף במסע כולל מע"מ</t>
    </r>
  </si>
  <si>
    <t xml:space="preserve">מתאם המסעות </t>
  </si>
  <si>
    <t xml:space="preserve">ניסיון בתכנון וארגון טיולים בארץ לבני נוער הכוללים לינה וכלכלה </t>
  </si>
  <si>
    <t>ניסיון בביצוע הדרכה של טיולים בארץ עבור קבוצות בני נוער</t>
  </si>
  <si>
    <t>ניסיון בביצוע הדרכה של טיולים בארץ</t>
  </si>
  <si>
    <t xml:space="preserve">ניסיון בהפעלת מדריכים ומנחים לפעילות טיולים בארץ עם בני נוער </t>
  </si>
  <si>
    <t>ניסיון בהפעלת מדריכים ומנחים לפעילות טיולים בארץ עם בני נוער</t>
  </si>
  <si>
    <t>מורה לשל"ח שאינו מועסק כיום במערכת החינוך, שעבר הכשרה להוראה בשל"ח</t>
  </si>
  <si>
    <r>
      <t>שנות ניסיון בביצוע הפעילות</t>
    </r>
    <r>
      <rPr>
        <b/>
        <sz val="11"/>
        <color indexed="10"/>
        <rFont val="Arial"/>
        <family val="2"/>
      </rPr>
      <t/>
    </r>
  </si>
  <si>
    <t>ניסיון והכשרה של רכז הדרכה</t>
  </si>
  <si>
    <t>ניסיון והכשרה של רכז לוגיסטי</t>
  </si>
  <si>
    <t>פחות מ- 6,000 ימי הדרכה</t>
  </si>
  <si>
    <t>6,000 ימי הדרכה</t>
  </si>
  <si>
    <t>6,001-8,999 ימי הדרכה</t>
  </si>
  <si>
    <t>9,000 ימי הדרכה ומעלה</t>
  </si>
  <si>
    <t>41/8.2022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</si>
</sst>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6" x14ac:knownFonts="1">
    <font>
      <sz val="10"/>
      <name val="Arial"/>
      <charset val="177"/>
    </font>
    <font>
      <sz val="10"/>
      <name val="Arial"/>
      <family val="2"/>
    </font>
    <font>
      <sz val="9"/>
      <name val="Arial"/>
      <family val="2"/>
      <charset val="177"/>
    </font>
    <font>
      <sz val="8"/>
      <name val="Arial"/>
      <family val="2"/>
      <charset val="177"/>
    </font>
    <font>
      <b/>
      <sz val="10"/>
      <name val="Arial"/>
      <family val="2"/>
      <charset val="177"/>
    </font>
    <font>
      <b/>
      <sz val="11"/>
      <name val="Arial"/>
      <family val="2"/>
      <charset val="177"/>
    </font>
    <font>
      <b/>
      <sz val="9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name val="David"/>
      <family val="2"/>
      <charset val="177"/>
    </font>
    <font>
      <sz val="10"/>
      <name val="David"/>
      <family val="2"/>
      <charset val="177"/>
    </font>
    <font>
      <sz val="9"/>
      <name val="David"/>
      <family val="2"/>
      <charset val="177"/>
    </font>
    <font>
      <b/>
      <sz val="9"/>
      <name val="David"/>
      <family val="2"/>
      <charset val="177"/>
    </font>
    <font>
      <sz val="72"/>
      <name val="David"/>
      <family val="2"/>
      <charset val="177"/>
    </font>
    <font>
      <b/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  <charset val="177"/>
    </font>
    <font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9"/>
      <name val="David"/>
      <family val="2"/>
      <charset val="177"/>
    </font>
    <font>
      <sz val="9"/>
      <name val="David"/>
      <family val="2"/>
      <charset val="177"/>
    </font>
    <font>
      <b/>
      <i/>
      <sz val="11"/>
      <name val="David"/>
      <family val="2"/>
      <charset val="177"/>
    </font>
    <font>
      <b/>
      <u/>
      <sz val="10"/>
      <name val="David"/>
      <family val="2"/>
    </font>
    <font>
      <sz val="1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dotted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dott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dott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/>
      <diagonal style="dotted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6">
    <xf numFmtId="0" fontId="0" fillId="0" borderId="0" xfId="0"/>
    <xf numFmtId="9" fontId="6" fillId="0" borderId="1" xfId="0" applyNumberFormat="1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/>
    </xf>
    <xf numFmtId="9" fontId="6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Continuous" vertical="center"/>
    </xf>
    <xf numFmtId="0" fontId="10" fillId="0" borderId="5" xfId="0" applyFont="1" applyFill="1" applyBorder="1" applyAlignment="1">
      <alignment horizontal="centerContinuous" vertical="center" readingOrder="2"/>
    </xf>
    <xf numFmtId="0" fontId="9" fillId="0" borderId="6" xfId="0" applyFont="1" applyFill="1" applyBorder="1" applyAlignment="1">
      <alignment horizontal="center" vertical="center" readingOrder="2"/>
    </xf>
    <xf numFmtId="0" fontId="12" fillId="0" borderId="0" xfId="0" applyFont="1" applyFill="1" applyAlignment="1">
      <alignment readingOrder="2"/>
    </xf>
    <xf numFmtId="0" fontId="10" fillId="0" borderId="1" xfId="0" applyFont="1" applyFill="1" applyBorder="1" applyAlignment="1">
      <alignment horizontal="center" vertical="center" readingOrder="2"/>
    </xf>
    <xf numFmtId="0" fontId="12" fillId="0" borderId="0" xfId="0" applyFont="1" applyFill="1" applyAlignment="1">
      <alignment horizontal="center" readingOrder="2"/>
    </xf>
    <xf numFmtId="0" fontId="12" fillId="0" borderId="0" xfId="0" applyFont="1" applyFill="1"/>
    <xf numFmtId="0" fontId="11" fillId="0" borderId="7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8" xfId="0" applyFont="1" applyFill="1" applyBorder="1" applyAlignment="1">
      <alignment horizontal="centerContinuous" vertical="center"/>
    </xf>
    <xf numFmtId="0" fontId="11" fillId="0" borderId="0" xfId="0" applyFont="1" applyFill="1"/>
    <xf numFmtId="0" fontId="11" fillId="0" borderId="9" xfId="0" applyFont="1" applyFill="1" applyBorder="1" applyAlignment="1">
      <alignment horizontal="center" vertical="center"/>
    </xf>
    <xf numFmtId="0" fontId="12" fillId="0" borderId="10" xfId="0" applyFont="1" applyFill="1" applyBorder="1"/>
    <xf numFmtId="0" fontId="12" fillId="0" borderId="11" xfId="0" applyFont="1" applyFill="1" applyBorder="1"/>
    <xf numFmtId="0" fontId="12" fillId="0" borderId="12" xfId="0" applyFont="1" applyFill="1" applyBorder="1"/>
    <xf numFmtId="0" fontId="12" fillId="0" borderId="5" xfId="0" applyFont="1" applyFill="1" applyBorder="1"/>
    <xf numFmtId="0" fontId="12" fillId="0" borderId="6" xfId="0" applyFont="1" applyFill="1" applyBorder="1"/>
    <xf numFmtId="0" fontId="12" fillId="0" borderId="4" xfId="0" applyFont="1" applyFill="1" applyBorder="1"/>
    <xf numFmtId="0" fontId="12" fillId="0" borderId="7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9" fontId="16" fillId="0" borderId="0" xfId="0" applyNumberFormat="1" applyFont="1" applyFill="1" applyBorder="1" applyAlignment="1">
      <alignment horizontal="center"/>
    </xf>
    <xf numFmtId="0" fontId="12" fillId="0" borderId="13" xfId="0" applyFont="1" applyFill="1" applyBorder="1"/>
    <xf numFmtId="0" fontId="12" fillId="0" borderId="1" xfId="0" applyFont="1" applyFill="1" applyBorder="1"/>
    <xf numFmtId="0" fontId="12" fillId="0" borderId="14" xfId="0" applyFont="1" applyFill="1" applyBorder="1"/>
    <xf numFmtId="0" fontId="8" fillId="0" borderId="11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2" xfId="0" applyFont="1" applyFill="1" applyBorder="1"/>
    <xf numFmtId="0" fontId="8" fillId="0" borderId="17" xfId="0" applyFont="1" applyFill="1" applyBorder="1"/>
    <xf numFmtId="0" fontId="17" fillId="0" borderId="18" xfId="0" applyFont="1" applyFill="1" applyBorder="1" applyAlignment="1">
      <alignment horizontal="center" vertical="center" readingOrder="2"/>
    </xf>
    <xf numFmtId="0" fontId="17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22" fontId="4" fillId="0" borderId="14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readingOrder="2"/>
    </xf>
    <xf numFmtId="3" fontId="8" fillId="0" borderId="19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 readingOrder="2"/>
    </xf>
    <xf numFmtId="0" fontId="11" fillId="0" borderId="20" xfId="0" applyFont="1" applyFill="1" applyBorder="1" applyAlignment="1">
      <alignment horizontal="center" vertical="center" wrapText="1" readingOrder="2"/>
    </xf>
    <xf numFmtId="0" fontId="12" fillId="0" borderId="0" xfId="0" applyFont="1" applyFill="1" applyAlignment="1">
      <alignment horizontal="center" vertical="center" wrapText="1" readingOrder="2"/>
    </xf>
    <xf numFmtId="0" fontId="11" fillId="0" borderId="14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0" fontId="11" fillId="0" borderId="21" xfId="0" applyFont="1" applyFill="1" applyBorder="1" applyAlignment="1">
      <alignment horizontal="center" vertical="center" wrapText="1" readingOrder="2"/>
    </xf>
    <xf numFmtId="0" fontId="15" fillId="0" borderId="0" xfId="0" applyFont="1" applyFill="1" applyAlignment="1">
      <alignment horizontal="center" vertical="center" wrapText="1" readingOrder="2"/>
    </xf>
    <xf numFmtId="0" fontId="13" fillId="0" borderId="22" xfId="0" applyFont="1" applyFill="1" applyBorder="1" applyAlignment="1">
      <alignment horizontal="center" vertical="center" wrapText="1" readingOrder="2"/>
    </xf>
    <xf numFmtId="9" fontId="2" fillId="0" borderId="23" xfId="0" applyNumberFormat="1" applyFont="1" applyFill="1" applyBorder="1" applyAlignment="1">
      <alignment horizontal="center" vertical="center" wrapText="1" readingOrder="2"/>
    </xf>
    <xf numFmtId="0" fontId="12" fillId="0" borderId="24" xfId="0" applyFont="1" applyFill="1" applyBorder="1" applyAlignment="1">
      <alignment horizontal="center" vertical="center" wrapText="1" readingOrder="2"/>
    </xf>
    <xf numFmtId="9" fontId="2" fillId="0" borderId="25" xfId="0" applyNumberFormat="1" applyFont="1" applyFill="1" applyBorder="1" applyAlignment="1">
      <alignment horizontal="center" vertical="center" wrapText="1" readingOrder="2"/>
    </xf>
    <xf numFmtId="0" fontId="14" fillId="0" borderId="26" xfId="0" applyFont="1" applyFill="1" applyBorder="1" applyAlignment="1">
      <alignment horizontal="center" vertical="center" wrapText="1" readingOrder="2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" fontId="19" fillId="0" borderId="20" xfId="0" applyNumberFormat="1" applyFont="1" applyFill="1" applyBorder="1" applyAlignment="1">
      <alignment horizontal="center" vertical="center" wrapText="1" readingOrder="2"/>
    </xf>
    <xf numFmtId="4" fontId="19" fillId="0" borderId="27" xfId="0" applyNumberFormat="1" applyFont="1" applyFill="1" applyBorder="1" applyAlignment="1">
      <alignment horizontal="center" vertical="center" wrapText="1" readingOrder="2"/>
    </xf>
    <xf numFmtId="4" fontId="19" fillId="0" borderId="28" xfId="0" applyNumberFormat="1" applyFont="1" applyFill="1" applyBorder="1" applyAlignment="1">
      <alignment horizontal="center" vertical="center" wrapText="1" readingOrder="2"/>
    </xf>
    <xf numFmtId="4" fontId="19" fillId="0" borderId="0" xfId="0" applyNumberFormat="1" applyFont="1" applyFill="1" applyBorder="1" applyAlignment="1">
      <alignment horizontal="center" vertical="center" wrapText="1" readingOrder="2"/>
    </xf>
    <xf numFmtId="4" fontId="19" fillId="0" borderId="29" xfId="0" applyNumberFormat="1" applyFont="1" applyFill="1" applyBorder="1" applyAlignment="1">
      <alignment horizontal="center" vertical="center" wrapText="1" readingOrder="2"/>
    </xf>
    <xf numFmtId="3" fontId="23" fillId="0" borderId="26" xfId="0" applyNumberFormat="1" applyFont="1" applyFill="1" applyBorder="1" applyAlignment="1">
      <alignment horizontal="center" vertical="center" wrapText="1" readingOrder="2"/>
    </xf>
    <xf numFmtId="4" fontId="23" fillId="0" borderId="20" xfId="0" applyNumberFormat="1" applyFont="1" applyFill="1" applyBorder="1" applyAlignment="1">
      <alignment horizontal="center" vertical="center" wrapText="1" readingOrder="2"/>
    </xf>
    <xf numFmtId="4" fontId="23" fillId="0" borderId="28" xfId="0" applyNumberFormat="1" applyFont="1" applyFill="1" applyBorder="1" applyAlignment="1">
      <alignment horizontal="center" vertical="center" wrapText="1" readingOrder="2"/>
    </xf>
    <xf numFmtId="4" fontId="23" fillId="0" borderId="29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 readingOrder="2"/>
    </xf>
    <xf numFmtId="0" fontId="12" fillId="0" borderId="30" xfId="0" applyFont="1" applyFill="1" applyBorder="1" applyAlignment="1">
      <alignment horizontal="center" vertical="center" wrapText="1" readingOrder="2"/>
    </xf>
    <xf numFmtId="9" fontId="2" fillId="0" borderId="10" xfId="0" applyNumberFormat="1" applyFont="1" applyFill="1" applyBorder="1" applyAlignment="1">
      <alignment horizontal="center" vertical="center" wrapText="1" readingOrder="2"/>
    </xf>
    <xf numFmtId="4" fontId="19" fillId="0" borderId="31" xfId="0" applyNumberFormat="1" applyFont="1" applyFill="1" applyBorder="1" applyAlignment="1">
      <alignment horizontal="center" vertical="center" wrapText="1" readingOrder="2"/>
    </xf>
    <xf numFmtId="0" fontId="12" fillId="0" borderId="32" xfId="0" applyFont="1" applyFill="1" applyBorder="1" applyAlignment="1">
      <alignment horizontal="center" vertical="center" wrapText="1" readingOrder="2"/>
    </xf>
    <xf numFmtId="9" fontId="19" fillId="0" borderId="10" xfId="0" applyNumberFormat="1" applyFont="1" applyFill="1" applyBorder="1" applyAlignment="1">
      <alignment horizontal="center" vertical="center" wrapText="1" readingOrder="2"/>
    </xf>
    <xf numFmtId="0" fontId="14" fillId="0" borderId="33" xfId="0" applyFont="1" applyFill="1" applyBorder="1" applyAlignment="1">
      <alignment horizontal="center" vertical="center" wrapText="1" readingOrder="2"/>
    </xf>
    <xf numFmtId="3" fontId="23" fillId="0" borderId="33" xfId="0" applyNumberFormat="1" applyFont="1" applyFill="1" applyBorder="1" applyAlignment="1">
      <alignment horizontal="center" vertical="center" wrapText="1" readingOrder="2"/>
    </xf>
    <xf numFmtId="4" fontId="23" fillId="0" borderId="34" xfId="0" applyNumberFormat="1" applyFont="1" applyFill="1" applyBorder="1" applyAlignment="1">
      <alignment horizontal="center" vertical="center" wrapText="1" readingOrder="2"/>
    </xf>
    <xf numFmtId="4" fontId="23" fillId="0" borderId="35" xfId="0" applyNumberFormat="1" applyFont="1" applyFill="1" applyBorder="1" applyAlignment="1">
      <alignment horizontal="center" vertical="center" wrapText="1" readingOrder="2"/>
    </xf>
    <xf numFmtId="0" fontId="17" fillId="2" borderId="36" xfId="0" applyFont="1" applyFill="1" applyBorder="1" applyAlignment="1">
      <alignment horizontal="center" vertical="center" wrapText="1" readingOrder="2"/>
    </xf>
    <xf numFmtId="0" fontId="14" fillId="2" borderId="37" xfId="0" applyFont="1" applyFill="1" applyBorder="1" applyAlignment="1">
      <alignment horizontal="center" vertical="center" wrapText="1" readingOrder="2"/>
    </xf>
    <xf numFmtId="9" fontId="6" fillId="2" borderId="38" xfId="0" applyNumberFormat="1" applyFont="1" applyFill="1" applyBorder="1" applyAlignment="1">
      <alignment horizontal="center" vertical="center" wrapText="1" readingOrder="2"/>
    </xf>
    <xf numFmtId="4" fontId="23" fillId="2" borderId="39" xfId="0" applyNumberFormat="1" applyFont="1" applyFill="1" applyBorder="1" applyAlignment="1">
      <alignment horizontal="center" vertical="center" wrapText="1" readingOrder="2"/>
    </xf>
    <xf numFmtId="4" fontId="23" fillId="2" borderId="40" xfId="0" applyNumberFormat="1" applyFont="1" applyFill="1" applyBorder="1" applyAlignment="1">
      <alignment horizontal="center" vertical="center" wrapText="1" readingOrder="2"/>
    </xf>
    <xf numFmtId="0" fontId="14" fillId="2" borderId="38" xfId="0" applyFont="1" applyFill="1" applyBorder="1" applyAlignment="1">
      <alignment horizontal="center" vertical="center" wrapText="1" readingOrder="2"/>
    </xf>
    <xf numFmtId="3" fontId="6" fillId="2" borderId="39" xfId="0" applyNumberFormat="1" applyFont="1" applyFill="1" applyBorder="1" applyAlignment="1">
      <alignment horizontal="center" vertical="center" wrapText="1" readingOrder="2"/>
    </xf>
    <xf numFmtId="4" fontId="23" fillId="2" borderId="41" xfId="0" applyNumberFormat="1" applyFont="1" applyFill="1" applyBorder="1" applyAlignment="1">
      <alignment horizontal="center" vertical="center" wrapText="1" readingOrder="2"/>
    </xf>
    <xf numFmtId="2" fontId="12" fillId="0" borderId="4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2" fontId="8" fillId="0" borderId="43" xfId="0" applyNumberFormat="1" applyFont="1" applyFill="1" applyBorder="1" applyAlignment="1">
      <alignment horizontal="center" vertical="center" wrapText="1"/>
    </xf>
    <xf numFmtId="2" fontId="8" fillId="0" borderId="3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2" fontId="8" fillId="0" borderId="44" xfId="0" applyNumberFormat="1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" fontId="13" fillId="0" borderId="45" xfId="0" applyNumberFormat="1" applyFont="1" applyFill="1" applyBorder="1" applyAlignment="1">
      <alignment horizontal="center" vertical="center" wrapText="1" readingOrder="2"/>
    </xf>
    <xf numFmtId="1" fontId="13" fillId="0" borderId="46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/>
    <xf numFmtId="0" fontId="14" fillId="0" borderId="6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7" fillId="0" borderId="47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 readingOrder="2"/>
    </xf>
    <xf numFmtId="0" fontId="28" fillId="0" borderId="5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8" fillId="0" borderId="53" xfId="0" applyFont="1" applyBorder="1" applyAlignment="1">
      <alignment horizontal="center" vertical="center" wrapText="1" readingOrder="2"/>
    </xf>
    <xf numFmtId="0" fontId="28" fillId="0" borderId="54" xfId="0" applyFont="1" applyBorder="1" applyAlignment="1">
      <alignment horizontal="center" vertical="center" wrapText="1"/>
    </xf>
    <xf numFmtId="0" fontId="28" fillId="0" borderId="54" xfId="0" quotePrefix="1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 readingOrder="2"/>
    </xf>
    <xf numFmtId="0" fontId="28" fillId="0" borderId="56" xfId="0" applyFont="1" applyBorder="1" applyAlignment="1">
      <alignment horizontal="center" vertical="center" wrapText="1"/>
    </xf>
    <xf numFmtId="17" fontId="28" fillId="0" borderId="53" xfId="0" applyNumberFormat="1" applyFont="1" applyBorder="1" applyAlignment="1">
      <alignment horizontal="center" vertical="center" wrapText="1" readingOrder="2"/>
    </xf>
    <xf numFmtId="0" fontId="28" fillId="0" borderId="5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28" fillId="0" borderId="53" xfId="0" applyFont="1" applyFill="1" applyBorder="1" applyAlignment="1">
      <alignment horizontal="center" vertical="center" wrapText="1" readingOrder="2"/>
    </xf>
    <xf numFmtId="0" fontId="28" fillId="0" borderId="55" xfId="0" applyFont="1" applyFill="1" applyBorder="1" applyAlignment="1">
      <alignment horizontal="center" vertical="center" wrapText="1" readingOrder="2"/>
    </xf>
    <xf numFmtId="0" fontId="28" fillId="0" borderId="57" xfId="0" applyFont="1" applyBorder="1" applyAlignment="1">
      <alignment horizontal="center" vertical="center" wrapText="1" readingOrder="2"/>
    </xf>
    <xf numFmtId="0" fontId="0" fillId="0" borderId="20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7" fontId="28" fillId="0" borderId="57" xfId="0" applyNumberFormat="1" applyFont="1" applyBorder="1" applyAlignment="1">
      <alignment horizontal="center" vertical="center" wrapText="1" readingOrder="2"/>
    </xf>
    <xf numFmtId="0" fontId="28" fillId="0" borderId="58" xfId="0" applyFont="1" applyBorder="1" applyAlignment="1">
      <alignment horizontal="center" vertical="center" wrapText="1" readingOrder="2"/>
    </xf>
    <xf numFmtId="0" fontId="26" fillId="0" borderId="0" xfId="0" applyFont="1" applyAlignment="1"/>
    <xf numFmtId="0" fontId="26" fillId="0" borderId="0" xfId="0" applyFont="1" applyFill="1" applyBorder="1" applyAlignment="1"/>
    <xf numFmtId="4" fontId="28" fillId="0" borderId="59" xfId="0" applyNumberFormat="1" applyFont="1" applyBorder="1" applyAlignment="1">
      <alignment horizontal="center" vertical="center" wrapText="1" readingOrder="2"/>
    </xf>
    <xf numFmtId="3" fontId="28" fillId="0" borderId="59" xfId="0" applyNumberFormat="1" applyFont="1" applyBorder="1" applyAlignment="1">
      <alignment horizontal="center" vertical="center" wrapText="1" readingOrder="2"/>
    </xf>
    <xf numFmtId="9" fontId="27" fillId="0" borderId="0" xfId="0" applyNumberFormat="1" applyFont="1" applyFill="1" applyBorder="1" applyAlignment="1"/>
    <xf numFmtId="0" fontId="27" fillId="0" borderId="0" xfId="0" applyFont="1" applyAlignme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0" fillId="0" borderId="0" xfId="0" applyAlignment="1"/>
    <xf numFmtId="0" fontId="28" fillId="0" borderId="60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61" xfId="0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/>
    <xf numFmtId="3" fontId="27" fillId="0" borderId="50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31" fillId="0" borderId="23" xfId="0" applyFont="1" applyFill="1" applyBorder="1" applyAlignment="1">
      <alignment horizontal="center" vertical="center" wrapText="1" readingOrder="2"/>
    </xf>
    <xf numFmtId="0" fontId="31" fillId="0" borderId="46" xfId="0" applyFont="1" applyFill="1" applyBorder="1" applyAlignment="1">
      <alignment horizontal="center" vertical="center" wrapText="1" readingOrder="2"/>
    </xf>
    <xf numFmtId="0" fontId="31" fillId="0" borderId="10" xfId="0" applyFont="1" applyFill="1" applyBorder="1" applyAlignment="1">
      <alignment horizontal="center" vertical="center" wrapText="1" readingOrder="2"/>
    </xf>
    <xf numFmtId="0" fontId="31" fillId="0" borderId="25" xfId="0" applyFont="1" applyFill="1" applyBorder="1" applyAlignment="1">
      <alignment horizontal="center" vertical="center" wrapText="1" readingOrder="2"/>
    </xf>
    <xf numFmtId="0" fontId="32" fillId="0" borderId="22" xfId="0" applyFont="1" applyFill="1" applyBorder="1" applyAlignment="1">
      <alignment horizontal="center" vertical="center" wrapText="1" readingOrder="2"/>
    </xf>
    <xf numFmtId="3" fontId="28" fillId="0" borderId="44" xfId="0" applyNumberFormat="1" applyFont="1" applyBorder="1" applyAlignment="1">
      <alignment horizontal="center" vertical="center" wrapText="1" readingOrder="2"/>
    </xf>
    <xf numFmtId="4" fontId="28" fillId="0" borderId="44" xfId="0" applyNumberFormat="1" applyFont="1" applyBorder="1" applyAlignment="1">
      <alignment horizontal="center" vertical="center" wrapText="1" readingOrder="2"/>
    </xf>
    <xf numFmtId="0" fontId="12" fillId="0" borderId="34" xfId="0" applyFont="1" applyFill="1" applyBorder="1" applyAlignment="1">
      <alignment horizontal="center" vertical="center" wrapText="1" readingOrder="2"/>
    </xf>
    <xf numFmtId="0" fontId="12" fillId="0" borderId="28" xfId="0" applyFont="1" applyFill="1" applyBorder="1" applyAlignment="1">
      <alignment horizontal="center" vertical="center" wrapText="1" readingOrder="2"/>
    </xf>
    <xf numFmtId="0" fontId="12" fillId="0" borderId="62" xfId="0" applyFont="1" applyFill="1" applyBorder="1" applyAlignment="1">
      <alignment horizontal="center" vertical="center" wrapText="1" readingOrder="2"/>
    </xf>
    <xf numFmtId="0" fontId="17" fillId="2" borderId="40" xfId="0" applyFont="1" applyFill="1" applyBorder="1" applyAlignment="1">
      <alignment horizontal="center" vertical="center" wrapText="1" readingOrder="2"/>
    </xf>
    <xf numFmtId="0" fontId="3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3" fontId="28" fillId="0" borderId="43" xfId="0" applyNumberFormat="1" applyFont="1" applyBorder="1" applyAlignment="1">
      <alignment horizontal="center" vertical="center" wrapText="1" readingOrder="2"/>
    </xf>
    <xf numFmtId="4" fontId="28" fillId="0" borderId="43" xfId="0" applyNumberFormat="1" applyFont="1" applyBorder="1" applyAlignment="1">
      <alignment horizontal="center" vertical="center" wrapText="1" readingOrder="2"/>
    </xf>
    <xf numFmtId="9" fontId="28" fillId="0" borderId="57" xfId="1" applyFont="1" applyFill="1" applyBorder="1" applyAlignment="1">
      <alignment horizontal="center" vertical="center" wrapText="1"/>
    </xf>
    <xf numFmtId="9" fontId="28" fillId="0" borderId="53" xfId="1" applyFont="1" applyFill="1" applyBorder="1" applyAlignment="1">
      <alignment horizontal="center" vertical="center" wrapText="1"/>
    </xf>
    <xf numFmtId="3" fontId="28" fillId="0" borderId="63" xfId="0" applyNumberFormat="1" applyFont="1" applyBorder="1" applyAlignment="1">
      <alignment horizontal="center" vertical="center" wrapText="1" readingOrder="2"/>
    </xf>
    <xf numFmtId="4" fontId="28" fillId="0" borderId="63" xfId="0" applyNumberFormat="1" applyFont="1" applyBorder="1" applyAlignment="1">
      <alignment horizontal="center" vertical="center" wrapText="1" readingOrder="2"/>
    </xf>
    <xf numFmtId="9" fontId="28" fillId="0" borderId="64" xfId="1" applyFont="1" applyFill="1" applyBorder="1" applyAlignment="1">
      <alignment horizontal="center" vertical="center" wrapText="1"/>
    </xf>
    <xf numFmtId="0" fontId="30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 wrapText="1"/>
    </xf>
    <xf numFmtId="9" fontId="28" fillId="0" borderId="51" xfId="1" applyFont="1" applyFill="1" applyBorder="1" applyAlignment="1">
      <alignment horizontal="center" vertical="center" wrapText="1"/>
    </xf>
    <xf numFmtId="3" fontId="28" fillId="0" borderId="67" xfId="0" applyNumberFormat="1" applyFont="1" applyBorder="1" applyAlignment="1">
      <alignment horizontal="center" vertical="center" wrapText="1" readingOrder="2"/>
    </xf>
    <xf numFmtId="4" fontId="28" fillId="0" borderId="67" xfId="0" applyNumberFormat="1" applyFont="1" applyBorder="1" applyAlignment="1">
      <alignment horizontal="center" vertical="center" wrapText="1" readingOrder="2"/>
    </xf>
    <xf numFmtId="9" fontId="28" fillId="0" borderId="58" xfId="1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 readingOrder="2"/>
    </xf>
    <xf numFmtId="9" fontId="0" fillId="0" borderId="68" xfId="0" applyNumberForma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0" fillId="0" borderId="89" xfId="0" applyBorder="1" applyAlignment="1">
      <alignment horizontal="center" vertical="center"/>
    </xf>
    <xf numFmtId="3" fontId="28" fillId="0" borderId="79" xfId="0" applyNumberFormat="1" applyFont="1" applyBorder="1" applyAlignment="1">
      <alignment horizontal="center" vertical="center" wrapText="1" readingOrder="2"/>
    </xf>
    <xf numFmtId="3" fontId="28" fillId="0" borderId="80" xfId="0" applyNumberFormat="1" applyFont="1" applyBorder="1" applyAlignment="1">
      <alignment horizontal="center" vertical="center" wrapText="1" readingOrder="2"/>
    </xf>
    <xf numFmtId="3" fontId="28" fillId="0" borderId="81" xfId="0" applyNumberFormat="1" applyFont="1" applyBorder="1" applyAlignment="1">
      <alignment horizontal="center" vertical="center" wrapText="1" readingOrder="2"/>
    </xf>
    <xf numFmtId="0" fontId="28" fillId="0" borderId="74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4" fontId="28" fillId="0" borderId="71" xfId="0" applyNumberFormat="1" applyFont="1" applyBorder="1" applyAlignment="1">
      <alignment horizontal="center" vertical="center" wrapText="1" readingOrder="2"/>
    </xf>
    <xf numFmtId="4" fontId="28" fillId="0" borderId="59" xfId="0" applyNumberFormat="1" applyFont="1" applyBorder="1" applyAlignment="1">
      <alignment horizontal="center" vertical="center" wrapText="1" readingOrder="2"/>
    </xf>
    <xf numFmtId="9" fontId="0" fillId="0" borderId="83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3" fontId="28" fillId="0" borderId="71" xfId="0" applyNumberFormat="1" applyFont="1" applyBorder="1" applyAlignment="1">
      <alignment horizontal="center" vertical="center" wrapText="1" readingOrder="2"/>
    </xf>
    <xf numFmtId="3" fontId="28" fillId="0" borderId="43" xfId="0" applyNumberFormat="1" applyFont="1" applyBorder="1" applyAlignment="1">
      <alignment horizontal="center" vertical="center" wrapText="1" readingOrder="2"/>
    </xf>
    <xf numFmtId="3" fontId="28" fillId="0" borderId="59" xfId="0" applyNumberFormat="1" applyFont="1" applyBorder="1" applyAlignment="1">
      <alignment horizontal="center" vertical="center" wrapText="1" readingOrder="2"/>
    </xf>
    <xf numFmtId="0" fontId="28" fillId="0" borderId="85" xfId="0" applyFont="1" applyBorder="1" applyAlignment="1">
      <alignment horizontal="center" vertical="center" wrapText="1" readingOrder="2"/>
    </xf>
    <xf numFmtId="0" fontId="28" fillId="0" borderId="86" xfId="0" applyFont="1" applyBorder="1" applyAlignment="1">
      <alignment horizontal="center" vertical="center" wrapText="1" readingOrder="2"/>
    </xf>
    <xf numFmtId="4" fontId="28" fillId="0" borderId="43" xfId="0" applyNumberFormat="1" applyFont="1" applyBorder="1" applyAlignment="1">
      <alignment horizontal="center" vertical="center" wrapText="1" readingOrder="2"/>
    </xf>
    <xf numFmtId="3" fontId="28" fillId="0" borderId="76" xfId="0" applyNumberFormat="1" applyFont="1" applyBorder="1" applyAlignment="1">
      <alignment horizontal="center" vertical="center" wrapText="1" readingOrder="2"/>
    </xf>
    <xf numFmtId="3" fontId="28" fillId="0" borderId="77" xfId="0" applyNumberFormat="1" applyFont="1" applyBorder="1" applyAlignment="1">
      <alignment horizontal="center" vertical="center" wrapText="1" readingOrder="2"/>
    </xf>
    <xf numFmtId="3" fontId="28" fillId="0" borderId="78" xfId="0" applyNumberFormat="1" applyFont="1" applyBorder="1" applyAlignment="1">
      <alignment horizontal="center" vertical="center" wrapText="1" readingOrder="2"/>
    </xf>
    <xf numFmtId="0" fontId="26" fillId="0" borderId="0" xfId="0" applyFont="1" applyAlignment="1">
      <alignment horizontal="right"/>
    </xf>
    <xf numFmtId="9" fontId="0" fillId="0" borderId="68" xfId="0" applyNumberFormat="1" applyBorder="1" applyAlignment="1">
      <alignment horizontal="center" vertical="center"/>
    </xf>
    <xf numFmtId="9" fontId="0" fillId="0" borderId="90" xfId="0" applyNumberForma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 wrapText="1" readingOrder="2"/>
    </xf>
    <xf numFmtId="0" fontId="28" fillId="0" borderId="74" xfId="0" applyFont="1" applyBorder="1" applyAlignment="1">
      <alignment horizontal="center" vertical="center" wrapText="1" readingOrder="2"/>
    </xf>
    <xf numFmtId="0" fontId="28" fillId="0" borderId="73" xfId="0" applyFont="1" applyBorder="1" applyAlignment="1">
      <alignment horizontal="center" vertical="center" wrapText="1" readingOrder="2"/>
    </xf>
    <xf numFmtId="9" fontId="28" fillId="0" borderId="75" xfId="1" applyFont="1" applyBorder="1" applyAlignment="1">
      <alignment horizontal="center" vertical="center" wrapText="1" readingOrder="2"/>
    </xf>
    <xf numFmtId="9" fontId="28" fillId="0" borderId="64" xfId="1" applyFont="1" applyBorder="1" applyAlignment="1">
      <alignment horizontal="center" vertical="center" wrapText="1" readingOrder="2"/>
    </xf>
    <xf numFmtId="9" fontId="28" fillId="0" borderId="58" xfId="1" applyFont="1" applyBorder="1" applyAlignment="1">
      <alignment horizontal="center" vertical="center" wrapText="1" readingOrder="2"/>
    </xf>
    <xf numFmtId="0" fontId="28" fillId="0" borderId="72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 readingOrder="2"/>
    </xf>
    <xf numFmtId="0" fontId="28" fillId="0" borderId="92" xfId="0" applyFont="1" applyBorder="1" applyAlignment="1">
      <alignment horizontal="center" vertical="center" wrapText="1" readingOrder="2"/>
    </xf>
    <xf numFmtId="0" fontId="0" fillId="0" borderId="29" xfId="0" applyBorder="1" applyAlignment="1">
      <alignment horizontal="center"/>
    </xf>
    <xf numFmtId="3" fontId="28" fillId="0" borderId="71" xfId="0" applyNumberFormat="1" applyFont="1" applyBorder="1" applyAlignment="1">
      <alignment horizontal="center" vertical="center" readingOrder="2"/>
    </xf>
    <xf numFmtId="3" fontId="28" fillId="0" borderId="43" xfId="0" applyNumberFormat="1" applyFont="1" applyBorder="1" applyAlignment="1">
      <alignment horizontal="center" vertical="center" readingOrder="2"/>
    </xf>
    <xf numFmtId="3" fontId="28" fillId="0" borderId="59" xfId="0" applyNumberFormat="1" applyFont="1" applyBorder="1" applyAlignment="1">
      <alignment horizontal="center" vertical="center" readingOrder="2"/>
    </xf>
    <xf numFmtId="0" fontId="0" fillId="0" borderId="20" xfId="0" applyBorder="1" applyAlignment="1">
      <alignment horizontal="center"/>
    </xf>
    <xf numFmtId="4" fontId="21" fillId="0" borderId="71" xfId="0" applyNumberFormat="1" applyFont="1" applyBorder="1" applyAlignment="1">
      <alignment horizontal="center" vertical="center" readingOrder="2"/>
    </xf>
    <xf numFmtId="4" fontId="21" fillId="0" borderId="43" xfId="0" applyNumberFormat="1" applyFont="1" applyBorder="1" applyAlignment="1">
      <alignment horizontal="center" vertical="center" readingOrder="2"/>
    </xf>
    <xf numFmtId="4" fontId="21" fillId="0" borderId="59" xfId="0" applyNumberFormat="1" applyFont="1" applyBorder="1" applyAlignment="1">
      <alignment horizontal="center" vertical="center" readingOrder="2"/>
    </xf>
    <xf numFmtId="3" fontId="28" fillId="0" borderId="69" xfId="0" applyNumberFormat="1" applyFont="1" applyBorder="1" applyAlignment="1">
      <alignment horizontal="center" vertical="center" wrapText="1" readingOrder="2"/>
    </xf>
    <xf numFmtId="3" fontId="28" fillId="0" borderId="82" xfId="0" applyNumberFormat="1" applyFont="1" applyBorder="1" applyAlignment="1">
      <alignment horizontal="center" vertical="center" wrapText="1" readingOrder="2"/>
    </xf>
    <xf numFmtId="3" fontId="28" fillId="0" borderId="70" xfId="0" applyNumberFormat="1" applyFont="1" applyBorder="1" applyAlignment="1">
      <alignment horizontal="center" vertical="center" wrapText="1" readingOrder="2"/>
    </xf>
    <xf numFmtId="4" fontId="21" fillId="0" borderId="71" xfId="0" applyNumberFormat="1" applyFont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 wrapText="1"/>
    </xf>
    <xf numFmtId="4" fontId="21" fillId="0" borderId="59" xfId="0" applyNumberFormat="1" applyFont="1" applyBorder="1" applyAlignment="1">
      <alignment horizontal="center" vertical="center" wrapText="1"/>
    </xf>
    <xf numFmtId="9" fontId="28" fillId="0" borderId="75" xfId="1" applyFont="1" applyBorder="1" applyAlignment="1">
      <alignment horizontal="center" vertical="center" wrapText="1"/>
    </xf>
    <xf numFmtId="9" fontId="28" fillId="0" borderId="64" xfId="1" applyFont="1" applyBorder="1" applyAlignment="1">
      <alignment horizontal="center" vertical="center" wrapText="1"/>
    </xf>
    <xf numFmtId="9" fontId="28" fillId="0" borderId="58" xfId="1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84" xfId="0" applyFont="1" applyBorder="1" applyAlignment="1">
      <alignment horizontal="center" vertical="center" wrapText="1"/>
    </xf>
    <xf numFmtId="0" fontId="28" fillId="0" borderId="87" xfId="0" applyFont="1" applyBorder="1" applyAlignment="1">
      <alignment horizontal="center" vertical="center" wrapText="1" readingOrder="2"/>
    </xf>
    <xf numFmtId="0" fontId="28" fillId="0" borderId="88" xfId="0" applyFont="1" applyBorder="1" applyAlignment="1">
      <alignment horizontal="center" vertical="center" wrapText="1" readingOrder="2"/>
    </xf>
    <xf numFmtId="0" fontId="28" fillId="0" borderId="72" xfId="0" applyFont="1" applyFill="1" applyBorder="1" applyAlignment="1">
      <alignment horizontal="center" vertical="center" wrapText="1" readingOrder="2"/>
    </xf>
    <xf numFmtId="0" fontId="28" fillId="0" borderId="74" xfId="0" applyFont="1" applyFill="1" applyBorder="1" applyAlignment="1">
      <alignment horizontal="center" vertical="center" wrapText="1" readingOrder="2"/>
    </xf>
    <xf numFmtId="0" fontId="28" fillId="0" borderId="73" xfId="0" applyFont="1" applyFill="1" applyBorder="1" applyAlignment="1">
      <alignment horizontal="center" vertical="center" wrapText="1" readingOrder="2"/>
    </xf>
    <xf numFmtId="164" fontId="28" fillId="0" borderId="71" xfId="0" applyNumberFormat="1" applyFont="1" applyBorder="1" applyAlignment="1">
      <alignment horizontal="center" vertical="center" wrapText="1" readingOrder="2"/>
    </xf>
    <xf numFmtId="164" fontId="28" fillId="0" borderId="43" xfId="0" applyNumberFormat="1" applyFont="1" applyBorder="1" applyAlignment="1">
      <alignment horizontal="center" vertical="center" wrapText="1" readingOrder="2"/>
    </xf>
    <xf numFmtId="164" fontId="28" fillId="0" borderId="59" xfId="0" applyNumberFormat="1" applyFont="1" applyBorder="1" applyAlignment="1">
      <alignment horizontal="center" vertical="center" wrapText="1" readingOrder="2"/>
    </xf>
    <xf numFmtId="9" fontId="0" fillId="0" borderId="72" xfId="0" applyNumberFormat="1" applyBorder="1" applyAlignment="1">
      <alignment horizontal="center" vertical="center"/>
    </xf>
    <xf numFmtId="9" fontId="0" fillId="0" borderId="74" xfId="0" applyNumberFormat="1" applyBorder="1" applyAlignment="1">
      <alignment horizontal="center" vertical="center"/>
    </xf>
    <xf numFmtId="9" fontId="0" fillId="0" borderId="73" xfId="0" applyNumberFormat="1" applyBorder="1" applyAlignment="1">
      <alignment horizontal="center" vertical="center"/>
    </xf>
    <xf numFmtId="0" fontId="28" fillId="0" borderId="93" xfId="0" applyFont="1" applyBorder="1" applyAlignment="1">
      <alignment horizontal="center" vertical="center" wrapText="1" readingOrder="2"/>
    </xf>
    <xf numFmtId="0" fontId="28" fillId="0" borderId="94" xfId="0" applyFont="1" applyBorder="1" applyAlignment="1">
      <alignment horizontal="center" vertical="center" wrapText="1" readingOrder="2"/>
    </xf>
    <xf numFmtId="0" fontId="11" fillId="0" borderId="18" xfId="0" applyFont="1" applyFill="1" applyBorder="1" applyAlignment="1">
      <alignment horizontal="center" vertical="center" wrapText="1" readingOrder="2"/>
    </xf>
    <xf numFmtId="0" fontId="11" fillId="0" borderId="9" xfId="0" applyFont="1" applyFill="1" applyBorder="1" applyAlignment="1">
      <alignment horizontal="center" vertical="center" wrapText="1" readingOrder="2"/>
    </xf>
    <xf numFmtId="0" fontId="11" fillId="0" borderId="5" xfId="0" applyFont="1" applyFill="1" applyBorder="1" applyAlignment="1">
      <alignment horizontal="center" vertical="center" wrapText="1" readingOrder="2"/>
    </xf>
    <xf numFmtId="0" fontId="11" fillId="0" borderId="4" xfId="0" applyFont="1" applyFill="1" applyBorder="1" applyAlignment="1">
      <alignment horizontal="center" vertical="center" wrapText="1" readingOrder="2"/>
    </xf>
    <xf numFmtId="0" fontId="11" fillId="0" borderId="13" xfId="0" applyFont="1" applyFill="1" applyBorder="1" applyAlignment="1">
      <alignment horizontal="center" vertical="center" wrapText="1" readingOrder="2"/>
    </xf>
    <xf numFmtId="0" fontId="11" fillId="0" borderId="14" xfId="0" applyFont="1" applyFill="1" applyBorder="1" applyAlignment="1">
      <alignment horizontal="center" vertical="center" wrapText="1" readingOrder="2"/>
    </xf>
    <xf numFmtId="0" fontId="16" fillId="0" borderId="96" xfId="0" applyFont="1" applyFill="1" applyBorder="1" applyAlignment="1">
      <alignment horizontal="center" vertical="center" wrapText="1" readingOrder="2"/>
    </xf>
    <xf numFmtId="0" fontId="16" fillId="0" borderId="97" xfId="0" applyFont="1" applyFill="1" applyBorder="1" applyAlignment="1">
      <alignment horizontal="center" vertical="center" wrapText="1" readingOrder="2"/>
    </xf>
    <xf numFmtId="0" fontId="16" fillId="0" borderId="98" xfId="0" applyFont="1" applyFill="1" applyBorder="1" applyAlignment="1">
      <alignment horizontal="center" vertical="center" wrapText="1" readingOrder="2"/>
    </xf>
    <xf numFmtId="0" fontId="10" fillId="0" borderId="5" xfId="0" applyFont="1" applyFill="1" applyBorder="1" applyAlignment="1">
      <alignment horizontal="right" vertical="top" wrapText="1" readingOrder="2"/>
    </xf>
    <xf numFmtId="0" fontId="10" fillId="0" borderId="6" xfId="0" applyFont="1" applyFill="1" applyBorder="1" applyAlignment="1">
      <alignment horizontal="right" vertical="top" wrapText="1" readingOrder="2"/>
    </xf>
    <xf numFmtId="0" fontId="10" fillId="0" borderId="4" xfId="0" applyFont="1" applyFill="1" applyBorder="1" applyAlignment="1">
      <alignment horizontal="right" vertical="top" wrapText="1" readingOrder="2"/>
    </xf>
    <xf numFmtId="0" fontId="10" fillId="0" borderId="13" xfId="0" applyFont="1" applyFill="1" applyBorder="1" applyAlignment="1">
      <alignment horizontal="right" vertical="top" wrapText="1" readingOrder="2"/>
    </xf>
    <xf numFmtId="0" fontId="10" fillId="0" borderId="1" xfId="0" applyFont="1" applyFill="1" applyBorder="1" applyAlignment="1">
      <alignment horizontal="right" vertical="top" wrapText="1" readingOrder="2"/>
    </xf>
    <xf numFmtId="0" fontId="10" fillId="0" borderId="14" xfId="0" applyFont="1" applyFill="1" applyBorder="1" applyAlignment="1">
      <alignment horizontal="right" vertical="top" wrapText="1" readingOrder="2"/>
    </xf>
    <xf numFmtId="0" fontId="11" fillId="0" borderId="95" xfId="0" applyFont="1" applyFill="1" applyBorder="1" applyAlignment="1">
      <alignment horizontal="center" vertical="center" wrapText="1" readingOrder="2"/>
    </xf>
    <xf numFmtId="0" fontId="11" fillId="0" borderId="3" xfId="0" applyFont="1" applyFill="1" applyBorder="1" applyAlignment="1">
      <alignment horizontal="center" vertical="center" wrapText="1" readingOrder="2"/>
    </xf>
    <xf numFmtId="0" fontId="11" fillId="0" borderId="18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96" xfId="0" applyFont="1" applyFill="1" applyBorder="1" applyAlignment="1">
      <alignment horizontal="center" vertical="center" wrapText="1"/>
    </xf>
    <xf numFmtId="0" fontId="11" fillId="0" borderId="97" xfId="0" applyFont="1" applyFill="1" applyBorder="1" applyAlignment="1">
      <alignment horizontal="center" vertical="center" wrapText="1"/>
    </xf>
    <xf numFmtId="0" fontId="11" fillId="0" borderId="98" xfId="0" applyFont="1" applyFill="1" applyBorder="1" applyAlignment="1">
      <alignment horizontal="center" vertical="center" wrapText="1"/>
    </xf>
    <xf numFmtId="0" fontId="11" fillId="0" borderId="103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0" borderId="42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7" fillId="0" borderId="101" xfId="0" applyFont="1" applyFill="1" applyBorder="1" applyAlignment="1">
      <alignment horizontal="center" vertical="center" wrapText="1"/>
    </xf>
    <xf numFmtId="0" fontId="7" fillId="0" borderId="9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 readingOrder="2"/>
    </xf>
    <xf numFmtId="0" fontId="17" fillId="0" borderId="21" xfId="0" applyFont="1" applyBorder="1" applyAlignment="1">
      <alignment horizontal="center" vertical="center" wrapText="1" readingOrder="2"/>
    </xf>
    <xf numFmtId="0" fontId="7" fillId="0" borderId="10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8" fillId="0" borderId="45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readingOrder="2"/>
    </xf>
    <xf numFmtId="0" fontId="17" fillId="0" borderId="4" xfId="0" applyFont="1" applyFill="1" applyBorder="1" applyAlignment="1">
      <alignment horizontal="center" vertical="center" readingOrder="2"/>
    </xf>
    <xf numFmtId="0" fontId="17" fillId="0" borderId="13" xfId="0" applyFont="1" applyFill="1" applyBorder="1" applyAlignment="1">
      <alignment horizontal="center" vertical="center" readingOrder="2"/>
    </xf>
    <xf numFmtId="0" fontId="17" fillId="0" borderId="14" xfId="0" applyFont="1" applyFill="1" applyBorder="1" applyAlignment="1">
      <alignment horizontal="center" vertical="center" readingOrder="2"/>
    </xf>
    <xf numFmtId="0" fontId="17" fillId="0" borderId="34" xfId="0" applyFont="1" applyBorder="1" applyAlignment="1">
      <alignment horizontal="center" vertical="center" wrapText="1" readingOrder="2"/>
    </xf>
    <xf numFmtId="0" fontId="7" fillId="0" borderId="9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7" fillId="0" borderId="95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8" fillId="0" borderId="100" xfId="0" applyFont="1" applyFill="1" applyBorder="1" applyAlignment="1">
      <alignment horizontal="center" vertical="center" wrapText="1"/>
    </xf>
    <xf numFmtId="2" fontId="24" fillId="0" borderId="18" xfId="0" applyNumberFormat="1" applyFont="1" applyFill="1" applyBorder="1" applyAlignment="1">
      <alignment horizontal="center" vertical="center" wrapText="1"/>
    </xf>
    <xf numFmtId="2" fontId="24" fillId="0" borderId="22" xfId="0" applyNumberFormat="1" applyFont="1" applyFill="1" applyBorder="1" applyAlignment="1">
      <alignment horizontal="center" vertical="center" wrapText="1"/>
    </xf>
    <xf numFmtId="2" fontId="20" fillId="0" borderId="62" xfId="0" applyNumberFormat="1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2" fontId="20" fillId="0" borderId="27" xfId="0" applyNumberFormat="1" applyFont="1" applyFill="1" applyBorder="1" applyAlignment="1">
      <alignment horizontal="center" vertical="center" wrapText="1"/>
    </xf>
    <xf numFmtId="2" fontId="20" fillId="0" borderId="95" xfId="0" applyNumberFormat="1" applyFont="1" applyFill="1" applyBorder="1" applyAlignment="1">
      <alignment horizontal="center" vertical="center" wrapText="1"/>
    </xf>
    <xf numFmtId="2" fontId="24" fillId="0" borderId="99" xfId="0" applyNumberFormat="1" applyFont="1" applyFill="1" applyBorder="1" applyAlignment="1">
      <alignment horizontal="center" vertical="center" wrapText="1"/>
    </xf>
    <xf numFmtId="2" fontId="24" fillId="0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4"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67238</xdr:colOff>
      <xdr:row>47</xdr:row>
      <xdr:rowOff>403411</xdr:rowOff>
    </xdr:from>
    <xdr:to>
      <xdr:col>2</xdr:col>
      <xdr:colOff>1300788</xdr:colOff>
      <xdr:row>49</xdr:row>
      <xdr:rowOff>38598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9D024D-3A0C-4930-A59B-83DA864E3538}"/>
            </a:ext>
          </a:extLst>
        </xdr:cNvPr>
        <xdr:cNvSpPr txBox="1"/>
      </xdr:nvSpPr>
      <xdr:spPr>
        <a:xfrm>
          <a:off x="153980028" y="12797117"/>
          <a:ext cx="1176617" cy="302559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1" anchor="t"/>
        <a:lstStyle/>
        <a:p>
          <a:pPr algn="ctr" rtl="1"/>
          <a:r>
            <a:rPr lang="he-IL" sz="1200" b="1">
              <a:solidFill>
                <a:sysClr val="windowText" lastClr="000000"/>
              </a:solidFill>
            </a:rPr>
            <a:t>או לחילופין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rightToLeft="1" tabSelected="1" view="pageBreakPreview" zoomScale="85" zoomScaleNormal="70" zoomScaleSheetLayoutView="85" workbookViewId="0">
      <pane ySplit="3" topLeftCell="A4" activePane="bottomLeft" state="frozen"/>
      <selection activeCell="D1" sqref="D1:I2"/>
      <selection pane="bottomLeft" activeCell="F12" sqref="F12:F23"/>
    </sheetView>
  </sheetViews>
  <sheetFormatPr defaultRowHeight="14" x14ac:dyDescent="0.3"/>
  <cols>
    <col min="1" max="1" width="11.26953125" customWidth="1"/>
    <col min="2" max="2" width="19.81640625" customWidth="1"/>
    <col min="3" max="3" width="20" customWidth="1"/>
    <col min="4" max="4" width="20.54296875" customWidth="1"/>
    <col min="5" max="5" width="10.7265625" style="144" customWidth="1"/>
    <col min="6" max="6" width="7.453125" customWidth="1"/>
    <col min="7" max="7" width="8.453125" style="109" customWidth="1"/>
    <col min="8" max="8" width="11.7265625" customWidth="1"/>
    <col min="9" max="9" width="9.7265625" customWidth="1"/>
    <col min="10" max="10" width="7.453125" style="142" bestFit="1" customWidth="1"/>
    <col min="11" max="11" width="8.54296875" style="142" customWidth="1"/>
    <col min="12" max="12" width="9.1796875" style="77" customWidth="1"/>
  </cols>
  <sheetData>
    <row r="1" spans="1:13" ht="16.5" x14ac:dyDescent="0.35">
      <c r="A1" s="200" t="s">
        <v>42</v>
      </c>
      <c r="B1" s="200"/>
      <c r="C1" s="200"/>
      <c r="D1" s="136"/>
      <c r="E1" s="137"/>
      <c r="F1" s="137"/>
      <c r="G1" s="148"/>
      <c r="H1" s="137"/>
      <c r="I1" s="137"/>
      <c r="J1" s="140"/>
      <c r="K1" s="141"/>
      <c r="L1" s="162" t="s">
        <v>68</v>
      </c>
      <c r="M1" s="163">
        <v>7</v>
      </c>
    </row>
    <row r="2" spans="1:13" ht="14.5" thickBot="1" x14ac:dyDescent="0.35">
      <c r="L2" s="162" t="s">
        <v>69</v>
      </c>
      <c r="M2" s="163">
        <v>10</v>
      </c>
    </row>
    <row r="3" spans="1:13" s="112" customFormat="1" ht="31.5" customHeight="1" thickBot="1" x14ac:dyDescent="0.3">
      <c r="A3" s="113" t="s">
        <v>43</v>
      </c>
      <c r="B3" s="113" t="s">
        <v>44</v>
      </c>
      <c r="C3" s="114" t="s">
        <v>55</v>
      </c>
      <c r="D3" s="229" t="s">
        <v>45</v>
      </c>
      <c r="E3" s="230"/>
      <c r="F3" s="115" t="s">
        <v>3</v>
      </c>
      <c r="G3" s="149" t="s">
        <v>46</v>
      </c>
      <c r="H3" s="116" t="s">
        <v>47</v>
      </c>
      <c r="I3" s="116" t="s">
        <v>40</v>
      </c>
      <c r="J3" s="116" t="s">
        <v>48</v>
      </c>
      <c r="K3" s="172" t="s">
        <v>49</v>
      </c>
      <c r="L3" s="171" t="s">
        <v>70</v>
      </c>
      <c r="M3" s="163">
        <f>M2-M1</f>
        <v>3</v>
      </c>
    </row>
    <row r="4" spans="1:13" s="119" customFormat="1" ht="14.25" customHeight="1" x14ac:dyDescent="0.25">
      <c r="A4" s="203" t="s">
        <v>50</v>
      </c>
      <c r="B4" s="204" t="s">
        <v>150</v>
      </c>
      <c r="C4" s="233" t="s">
        <v>156</v>
      </c>
      <c r="D4" s="117" t="s">
        <v>82</v>
      </c>
      <c r="E4" s="118" t="s">
        <v>61</v>
      </c>
      <c r="F4" s="226">
        <v>0.13</v>
      </c>
      <c r="G4" s="191"/>
      <c r="H4" s="186">
        <f>IF(G4&lt;J4,0,IF(G4=J4,$M$1,IF(G4&gt;K4,$M$2,$M$3/(K4-J4)*(G4-J4)+$M$1)))</f>
        <v>0</v>
      </c>
      <c r="I4" s="223">
        <f>H4*F4+H8*F8</f>
        <v>0</v>
      </c>
      <c r="J4" s="191">
        <v>3</v>
      </c>
      <c r="K4" s="197">
        <v>6</v>
      </c>
      <c r="L4" s="188">
        <f>SUM(F4:F11)</f>
        <v>0.25</v>
      </c>
    </row>
    <row r="5" spans="1:13" s="119" customFormat="1" ht="14.25" customHeight="1" x14ac:dyDescent="0.25">
      <c r="A5" s="204"/>
      <c r="B5" s="204"/>
      <c r="C5" s="234"/>
      <c r="D5" s="120" t="s">
        <v>83</v>
      </c>
      <c r="E5" s="121">
        <f>$M$1</f>
        <v>7</v>
      </c>
      <c r="F5" s="227"/>
      <c r="G5" s="192"/>
      <c r="H5" s="196"/>
      <c r="I5" s="224"/>
      <c r="J5" s="192"/>
      <c r="K5" s="198"/>
      <c r="L5" s="201"/>
    </row>
    <row r="6" spans="1:13" s="119" customFormat="1" ht="28" x14ac:dyDescent="0.25">
      <c r="A6" s="204"/>
      <c r="B6" s="204"/>
      <c r="C6" s="234"/>
      <c r="D6" s="120" t="s">
        <v>96</v>
      </c>
      <c r="E6" s="122" t="s">
        <v>95</v>
      </c>
      <c r="F6" s="227"/>
      <c r="G6" s="192"/>
      <c r="H6" s="196"/>
      <c r="I6" s="224"/>
      <c r="J6" s="192"/>
      <c r="K6" s="198"/>
      <c r="L6" s="201"/>
    </row>
    <row r="7" spans="1:13" s="119" customFormat="1" ht="15" customHeight="1" thickBot="1" x14ac:dyDescent="0.3">
      <c r="A7" s="204"/>
      <c r="B7" s="204"/>
      <c r="C7" s="235"/>
      <c r="D7" s="123" t="s">
        <v>97</v>
      </c>
      <c r="E7" s="124">
        <v>10</v>
      </c>
      <c r="F7" s="228"/>
      <c r="G7" s="193"/>
      <c r="H7" s="187"/>
      <c r="I7" s="224"/>
      <c r="J7" s="193"/>
      <c r="K7" s="199"/>
      <c r="L7" s="201"/>
    </row>
    <row r="8" spans="1:13" s="119" customFormat="1" ht="14.25" customHeight="1" x14ac:dyDescent="0.25">
      <c r="A8" s="204"/>
      <c r="B8" s="204"/>
      <c r="C8" s="203" t="s">
        <v>84</v>
      </c>
      <c r="D8" s="117" t="s">
        <v>85</v>
      </c>
      <c r="E8" s="118" t="s">
        <v>61</v>
      </c>
      <c r="F8" s="226">
        <v>0.12</v>
      </c>
      <c r="G8" s="191"/>
      <c r="H8" s="236">
        <f>IF(G8&lt;J8,0,IF(G8=J8,$M$1,IF(G8&gt;K8,$M$2,$M$3/(K8-J8)*(G8-J8)+$M$1)))</f>
        <v>0</v>
      </c>
      <c r="I8" s="224"/>
      <c r="J8" s="191">
        <v>90</v>
      </c>
      <c r="K8" s="197">
        <v>180</v>
      </c>
      <c r="L8" s="201"/>
    </row>
    <row r="9" spans="1:13" s="119" customFormat="1" ht="14.25" customHeight="1" x14ac:dyDescent="0.25">
      <c r="A9" s="204"/>
      <c r="B9" s="204"/>
      <c r="C9" s="204"/>
      <c r="D9" s="120" t="s">
        <v>86</v>
      </c>
      <c r="E9" s="121">
        <f>$M$1</f>
        <v>7</v>
      </c>
      <c r="F9" s="227"/>
      <c r="G9" s="192"/>
      <c r="H9" s="237"/>
      <c r="I9" s="224"/>
      <c r="J9" s="192"/>
      <c r="K9" s="198"/>
      <c r="L9" s="201"/>
    </row>
    <row r="10" spans="1:13" s="119" customFormat="1" ht="28" x14ac:dyDescent="0.25">
      <c r="A10" s="204"/>
      <c r="B10" s="204"/>
      <c r="C10" s="204"/>
      <c r="D10" s="125" t="s">
        <v>87</v>
      </c>
      <c r="E10" s="122" t="s">
        <v>89</v>
      </c>
      <c r="F10" s="227"/>
      <c r="G10" s="192"/>
      <c r="H10" s="237"/>
      <c r="I10" s="224"/>
      <c r="J10" s="192"/>
      <c r="K10" s="198"/>
      <c r="L10" s="201"/>
    </row>
    <row r="11" spans="1:13" s="119" customFormat="1" ht="15" customHeight="1" thickBot="1" x14ac:dyDescent="0.3">
      <c r="A11" s="204"/>
      <c r="B11" s="204"/>
      <c r="C11" s="205"/>
      <c r="D11" s="123" t="s">
        <v>88</v>
      </c>
      <c r="E11" s="124">
        <v>10</v>
      </c>
      <c r="F11" s="228"/>
      <c r="G11" s="193"/>
      <c r="H11" s="238"/>
      <c r="I11" s="224"/>
      <c r="J11" s="193"/>
      <c r="K11" s="199"/>
      <c r="L11" s="201"/>
    </row>
    <row r="12" spans="1:13" s="119" customFormat="1" ht="14.25" customHeight="1" x14ac:dyDescent="0.25">
      <c r="A12" s="204"/>
      <c r="B12" s="203" t="s">
        <v>152</v>
      </c>
      <c r="C12" s="233" t="s">
        <v>156</v>
      </c>
      <c r="D12" s="117" t="s">
        <v>82</v>
      </c>
      <c r="E12" s="118" t="s">
        <v>61</v>
      </c>
      <c r="F12" s="226">
        <v>0.12</v>
      </c>
      <c r="G12" s="191"/>
      <c r="H12" s="186">
        <f>IF(G12&lt;J12,0,IF(G12=J12,$M$1,IF(G12&gt;K12,$M$2,$M$3/(K12-J12)*(G12-J12)+$M$1)))</f>
        <v>0</v>
      </c>
      <c r="I12" s="223">
        <f>H12*F12+H20*F20</f>
        <v>0</v>
      </c>
      <c r="J12" s="191">
        <v>3</v>
      </c>
      <c r="K12" s="197">
        <v>6</v>
      </c>
      <c r="L12" s="188">
        <f>SUM(F12:F23)</f>
        <v>0.37</v>
      </c>
    </row>
    <row r="13" spans="1:13" s="119" customFormat="1" ht="14.25" customHeight="1" x14ac:dyDescent="0.25">
      <c r="A13" s="204"/>
      <c r="B13" s="204"/>
      <c r="C13" s="234"/>
      <c r="D13" s="120" t="s">
        <v>83</v>
      </c>
      <c r="E13" s="121">
        <f>$M$1</f>
        <v>7</v>
      </c>
      <c r="F13" s="227"/>
      <c r="G13" s="192"/>
      <c r="H13" s="196"/>
      <c r="I13" s="224"/>
      <c r="J13" s="192"/>
      <c r="K13" s="198"/>
      <c r="L13" s="201"/>
    </row>
    <row r="14" spans="1:13" s="119" customFormat="1" ht="28" x14ac:dyDescent="0.25">
      <c r="A14" s="204"/>
      <c r="B14" s="204"/>
      <c r="C14" s="234"/>
      <c r="D14" s="120" t="s">
        <v>96</v>
      </c>
      <c r="E14" s="122" t="s">
        <v>95</v>
      </c>
      <c r="F14" s="227"/>
      <c r="G14" s="192"/>
      <c r="H14" s="196"/>
      <c r="I14" s="224"/>
      <c r="J14" s="192"/>
      <c r="K14" s="198"/>
      <c r="L14" s="201"/>
    </row>
    <row r="15" spans="1:13" s="119" customFormat="1" ht="15" customHeight="1" thickBot="1" x14ac:dyDescent="0.3">
      <c r="A15" s="204"/>
      <c r="B15" s="204"/>
      <c r="C15" s="235"/>
      <c r="D15" s="123" t="s">
        <v>97</v>
      </c>
      <c r="E15" s="124">
        <v>10</v>
      </c>
      <c r="F15" s="228"/>
      <c r="G15" s="193"/>
      <c r="H15" s="187"/>
      <c r="I15" s="224"/>
      <c r="J15" s="193"/>
      <c r="K15" s="199"/>
      <c r="L15" s="201"/>
    </row>
    <row r="16" spans="1:13" s="119" customFormat="1" ht="14.25" customHeight="1" x14ac:dyDescent="0.25">
      <c r="A16" s="204"/>
      <c r="B16" s="204"/>
      <c r="C16" s="203" t="s">
        <v>90</v>
      </c>
      <c r="D16" s="117" t="s">
        <v>91</v>
      </c>
      <c r="E16" s="118" t="s">
        <v>61</v>
      </c>
      <c r="F16" s="226">
        <v>0.125</v>
      </c>
      <c r="G16" s="191"/>
      <c r="H16" s="186">
        <f>IF(G16&lt;J16,0,IF(G16=J16,$M$1,IF(G16&gt;K16,$M$2,$M$3/(K16-J16)*(G16-J16)+$M$1)))</f>
        <v>0</v>
      </c>
      <c r="I16" s="224"/>
      <c r="J16" s="191">
        <v>360</v>
      </c>
      <c r="K16" s="197">
        <v>720</v>
      </c>
      <c r="L16" s="201"/>
    </row>
    <row r="17" spans="1:12" s="119" customFormat="1" ht="14.25" customHeight="1" x14ac:dyDescent="0.25">
      <c r="A17" s="204"/>
      <c r="B17" s="204"/>
      <c r="C17" s="204"/>
      <c r="D17" s="120" t="s">
        <v>92</v>
      </c>
      <c r="E17" s="121">
        <f>$M$1</f>
        <v>7</v>
      </c>
      <c r="F17" s="227"/>
      <c r="G17" s="192"/>
      <c r="H17" s="196"/>
      <c r="I17" s="224"/>
      <c r="J17" s="192"/>
      <c r="K17" s="198"/>
      <c r="L17" s="201"/>
    </row>
    <row r="18" spans="1:12" s="119" customFormat="1" ht="28" x14ac:dyDescent="0.25">
      <c r="A18" s="204"/>
      <c r="B18" s="204"/>
      <c r="C18" s="204"/>
      <c r="D18" s="125" t="s">
        <v>93</v>
      </c>
      <c r="E18" s="122" t="s">
        <v>98</v>
      </c>
      <c r="F18" s="227"/>
      <c r="G18" s="192"/>
      <c r="H18" s="196"/>
      <c r="I18" s="224"/>
      <c r="J18" s="192"/>
      <c r="K18" s="198"/>
      <c r="L18" s="201"/>
    </row>
    <row r="19" spans="1:12" s="119" customFormat="1" ht="15" customHeight="1" thickBot="1" x14ac:dyDescent="0.3">
      <c r="A19" s="204"/>
      <c r="B19" s="204"/>
      <c r="C19" s="205"/>
      <c r="D19" s="123" t="s">
        <v>94</v>
      </c>
      <c r="E19" s="124">
        <v>10</v>
      </c>
      <c r="F19" s="228"/>
      <c r="G19" s="193"/>
      <c r="H19" s="187"/>
      <c r="I19" s="224"/>
      <c r="J19" s="193"/>
      <c r="K19" s="199"/>
      <c r="L19" s="201"/>
    </row>
    <row r="20" spans="1:12" s="119" customFormat="1" ht="14.25" customHeight="1" x14ac:dyDescent="0.25">
      <c r="A20" s="204"/>
      <c r="B20" s="204"/>
      <c r="C20" s="203" t="s">
        <v>99</v>
      </c>
      <c r="D20" s="117" t="s">
        <v>100</v>
      </c>
      <c r="E20" s="118" t="s">
        <v>61</v>
      </c>
      <c r="F20" s="226">
        <v>0.125</v>
      </c>
      <c r="G20" s="191"/>
      <c r="H20" s="186">
        <f>IF(G20&lt;J20,0,IF(G20=J20,$M$1,IF(G20&gt;K20,$M$2,$M$3/(K20-J20)*(G20-J20)+$M$1)))</f>
        <v>0</v>
      </c>
      <c r="I20" s="224"/>
      <c r="J20" s="191">
        <v>9000</v>
      </c>
      <c r="K20" s="197">
        <v>18000</v>
      </c>
      <c r="L20" s="201"/>
    </row>
    <row r="21" spans="1:12" s="119" customFormat="1" ht="14.25" customHeight="1" x14ac:dyDescent="0.25">
      <c r="A21" s="204"/>
      <c r="B21" s="204"/>
      <c r="C21" s="204"/>
      <c r="D21" s="120" t="s">
        <v>101</v>
      </c>
      <c r="E21" s="121">
        <f>$M$1</f>
        <v>7</v>
      </c>
      <c r="F21" s="227"/>
      <c r="G21" s="192"/>
      <c r="H21" s="196"/>
      <c r="I21" s="224"/>
      <c r="J21" s="192"/>
      <c r="K21" s="198"/>
      <c r="L21" s="201"/>
    </row>
    <row r="22" spans="1:12" s="119" customFormat="1" ht="28" x14ac:dyDescent="0.25">
      <c r="A22" s="204"/>
      <c r="B22" s="204"/>
      <c r="C22" s="204"/>
      <c r="D22" s="125" t="s">
        <v>102</v>
      </c>
      <c r="E22" s="122" t="s">
        <v>104</v>
      </c>
      <c r="F22" s="227"/>
      <c r="G22" s="192"/>
      <c r="H22" s="196"/>
      <c r="I22" s="224"/>
      <c r="J22" s="192"/>
      <c r="K22" s="198"/>
      <c r="L22" s="201"/>
    </row>
    <row r="23" spans="1:12" s="119" customFormat="1" ht="15" customHeight="1" thickBot="1" x14ac:dyDescent="0.3">
      <c r="A23" s="204"/>
      <c r="B23" s="205"/>
      <c r="C23" s="205"/>
      <c r="D23" s="123" t="s">
        <v>103</v>
      </c>
      <c r="E23" s="124">
        <v>10</v>
      </c>
      <c r="F23" s="228"/>
      <c r="G23" s="193"/>
      <c r="H23" s="187"/>
      <c r="I23" s="224"/>
      <c r="J23" s="193"/>
      <c r="K23" s="199"/>
      <c r="L23" s="201"/>
    </row>
    <row r="24" spans="1:12" s="119" customFormat="1" ht="14.25" customHeight="1" x14ac:dyDescent="0.25">
      <c r="A24" s="204"/>
      <c r="B24" s="203" t="s">
        <v>153</v>
      </c>
      <c r="C24" s="233" t="s">
        <v>156</v>
      </c>
      <c r="D24" s="117" t="s">
        <v>82</v>
      </c>
      <c r="E24" s="118" t="s">
        <v>61</v>
      </c>
      <c r="F24" s="226">
        <v>0.125</v>
      </c>
      <c r="G24" s="191"/>
      <c r="H24" s="186">
        <f>IF(G24&lt;J24,0,IF(G24=J24,$M$1,IF(G24&gt;K24,$M$2,$M$3/(K24-J24)*(G24-J24)+$M$1)))</f>
        <v>0</v>
      </c>
      <c r="I24" s="223">
        <f>H24*F24+H32*F32</f>
        <v>0</v>
      </c>
      <c r="J24" s="191">
        <v>3</v>
      </c>
      <c r="K24" s="197">
        <v>6</v>
      </c>
      <c r="L24" s="188">
        <f>SUM(F24:F35)</f>
        <v>0.375</v>
      </c>
    </row>
    <row r="25" spans="1:12" s="119" customFormat="1" ht="14.25" customHeight="1" x14ac:dyDescent="0.25">
      <c r="A25" s="204"/>
      <c r="B25" s="204"/>
      <c r="C25" s="234"/>
      <c r="D25" s="120" t="s">
        <v>83</v>
      </c>
      <c r="E25" s="121">
        <f>$M$1</f>
        <v>7</v>
      </c>
      <c r="F25" s="227"/>
      <c r="G25" s="192"/>
      <c r="H25" s="196"/>
      <c r="I25" s="224"/>
      <c r="J25" s="192"/>
      <c r="K25" s="198"/>
      <c r="L25" s="201"/>
    </row>
    <row r="26" spans="1:12" s="119" customFormat="1" ht="28" x14ac:dyDescent="0.25">
      <c r="A26" s="204"/>
      <c r="B26" s="204"/>
      <c r="C26" s="234"/>
      <c r="D26" s="120" t="s">
        <v>96</v>
      </c>
      <c r="E26" s="122" t="s">
        <v>95</v>
      </c>
      <c r="F26" s="227"/>
      <c r="G26" s="192"/>
      <c r="H26" s="196"/>
      <c r="I26" s="224"/>
      <c r="J26" s="192"/>
      <c r="K26" s="198"/>
      <c r="L26" s="201"/>
    </row>
    <row r="27" spans="1:12" s="119" customFormat="1" ht="15" customHeight="1" thickBot="1" x14ac:dyDescent="0.3">
      <c r="A27" s="204"/>
      <c r="B27" s="204"/>
      <c r="C27" s="235"/>
      <c r="D27" s="123" t="s">
        <v>97</v>
      </c>
      <c r="E27" s="124">
        <v>10</v>
      </c>
      <c r="F27" s="228"/>
      <c r="G27" s="193"/>
      <c r="H27" s="187"/>
      <c r="I27" s="224"/>
      <c r="J27" s="193"/>
      <c r="K27" s="199"/>
      <c r="L27" s="201"/>
    </row>
    <row r="28" spans="1:12" s="119" customFormat="1" ht="14.25" customHeight="1" x14ac:dyDescent="0.25">
      <c r="A28" s="204"/>
      <c r="B28" s="204"/>
      <c r="C28" s="203" t="s">
        <v>105</v>
      </c>
      <c r="D28" s="117" t="s">
        <v>106</v>
      </c>
      <c r="E28" s="118" t="s">
        <v>61</v>
      </c>
      <c r="F28" s="226">
        <v>0.125</v>
      </c>
      <c r="G28" s="191"/>
      <c r="H28" s="186">
        <f>IF(G28&lt;J28,0,IF(G28=J28,$M$1,IF(G28&gt;K28,$M$2,$M$3/(K28-J28)*(G28-J28)+$M$1)))</f>
        <v>0</v>
      </c>
      <c r="I28" s="224"/>
      <c r="J28" s="191">
        <v>60</v>
      </c>
      <c r="K28" s="197">
        <v>120</v>
      </c>
      <c r="L28" s="201"/>
    </row>
    <row r="29" spans="1:12" s="119" customFormat="1" ht="14.25" customHeight="1" x14ac:dyDescent="0.25">
      <c r="A29" s="204"/>
      <c r="B29" s="204"/>
      <c r="C29" s="204"/>
      <c r="D29" s="120" t="s">
        <v>107</v>
      </c>
      <c r="E29" s="121">
        <f>$M$1</f>
        <v>7</v>
      </c>
      <c r="F29" s="227"/>
      <c r="G29" s="192"/>
      <c r="H29" s="196"/>
      <c r="I29" s="224"/>
      <c r="J29" s="192"/>
      <c r="K29" s="198"/>
      <c r="L29" s="201"/>
    </row>
    <row r="30" spans="1:12" s="119" customFormat="1" ht="28" x14ac:dyDescent="0.25">
      <c r="A30" s="204"/>
      <c r="B30" s="204"/>
      <c r="C30" s="204"/>
      <c r="D30" s="125" t="s">
        <v>108</v>
      </c>
      <c r="E30" s="122" t="s">
        <v>110</v>
      </c>
      <c r="F30" s="227"/>
      <c r="G30" s="192"/>
      <c r="H30" s="196"/>
      <c r="I30" s="224"/>
      <c r="J30" s="192"/>
      <c r="K30" s="198"/>
      <c r="L30" s="201"/>
    </row>
    <row r="31" spans="1:12" s="119" customFormat="1" ht="15" customHeight="1" thickBot="1" x14ac:dyDescent="0.3">
      <c r="A31" s="204"/>
      <c r="B31" s="204"/>
      <c r="C31" s="205"/>
      <c r="D31" s="123" t="s">
        <v>109</v>
      </c>
      <c r="E31" s="124">
        <v>10</v>
      </c>
      <c r="F31" s="228"/>
      <c r="G31" s="193"/>
      <c r="H31" s="187"/>
      <c r="I31" s="224"/>
      <c r="J31" s="193"/>
      <c r="K31" s="199"/>
      <c r="L31" s="201"/>
    </row>
    <row r="32" spans="1:12" s="119" customFormat="1" ht="28" x14ac:dyDescent="0.25">
      <c r="A32" s="204"/>
      <c r="B32" s="204"/>
      <c r="C32" s="203" t="s">
        <v>146</v>
      </c>
      <c r="D32" s="117" t="s">
        <v>159</v>
      </c>
      <c r="E32" s="118" t="s">
        <v>61</v>
      </c>
      <c r="F32" s="226">
        <v>0.125</v>
      </c>
      <c r="G32" s="191"/>
      <c r="H32" s="186">
        <f>IF(G32&lt;J32,0,IF(G32=J32,$M$1,IF(G32&gt;K32,$M$2,$M$3/(K32-J32)*(G32-J32)+$M$1)))</f>
        <v>0</v>
      </c>
      <c r="I32" s="224"/>
      <c r="J32" s="191">
        <v>3000</v>
      </c>
      <c r="K32" s="197">
        <v>6000</v>
      </c>
      <c r="L32" s="201"/>
    </row>
    <row r="33" spans="1:12" s="119" customFormat="1" ht="14.25" customHeight="1" x14ac:dyDescent="0.25">
      <c r="A33" s="204"/>
      <c r="B33" s="204"/>
      <c r="C33" s="204"/>
      <c r="D33" s="120" t="s">
        <v>160</v>
      </c>
      <c r="E33" s="121">
        <f>$M$1</f>
        <v>7</v>
      </c>
      <c r="F33" s="227"/>
      <c r="G33" s="192"/>
      <c r="H33" s="196"/>
      <c r="I33" s="224"/>
      <c r="J33" s="192"/>
      <c r="K33" s="198"/>
      <c r="L33" s="201"/>
    </row>
    <row r="34" spans="1:12" s="119" customFormat="1" ht="28" x14ac:dyDescent="0.25">
      <c r="A34" s="204"/>
      <c r="B34" s="204"/>
      <c r="C34" s="204"/>
      <c r="D34" s="125" t="s">
        <v>161</v>
      </c>
      <c r="E34" s="122" t="s">
        <v>147</v>
      </c>
      <c r="F34" s="227"/>
      <c r="G34" s="192"/>
      <c r="H34" s="196"/>
      <c r="I34" s="224"/>
      <c r="J34" s="192"/>
      <c r="K34" s="198"/>
      <c r="L34" s="201"/>
    </row>
    <row r="35" spans="1:12" s="119" customFormat="1" ht="14.5" thickBot="1" x14ac:dyDescent="0.3">
      <c r="A35" s="204"/>
      <c r="B35" s="205"/>
      <c r="C35" s="205"/>
      <c r="D35" s="123" t="s">
        <v>162</v>
      </c>
      <c r="E35" s="124">
        <v>10</v>
      </c>
      <c r="F35" s="228"/>
      <c r="G35" s="193"/>
      <c r="H35" s="187"/>
      <c r="I35" s="224"/>
      <c r="J35" s="193"/>
      <c r="K35" s="199"/>
      <c r="L35" s="201"/>
    </row>
    <row r="36" spans="1:12" ht="24.75" customHeight="1" x14ac:dyDescent="0.25">
      <c r="A36" s="203" t="s">
        <v>34</v>
      </c>
      <c r="B36" s="209" t="s">
        <v>71</v>
      </c>
      <c r="C36" s="209" t="s">
        <v>51</v>
      </c>
      <c r="D36" s="210" t="s">
        <v>72</v>
      </c>
      <c r="E36" s="211"/>
      <c r="F36" s="173"/>
      <c r="G36" s="174"/>
      <c r="H36" s="175">
        <f>G36*F36</f>
        <v>0</v>
      </c>
      <c r="I36" s="223"/>
      <c r="J36" s="181"/>
      <c r="K36" s="220"/>
      <c r="L36" s="188">
        <f>SUM(F36:F38)</f>
        <v>0</v>
      </c>
    </row>
    <row r="37" spans="1:12" ht="24.75" customHeight="1" x14ac:dyDescent="0.25">
      <c r="A37" s="204"/>
      <c r="B37" s="184"/>
      <c r="C37" s="184"/>
      <c r="D37" s="194" t="s">
        <v>73</v>
      </c>
      <c r="E37" s="195"/>
      <c r="F37" s="167"/>
      <c r="G37" s="168"/>
      <c r="H37" s="169">
        <f>G37*F37</f>
        <v>0</v>
      </c>
      <c r="I37" s="224"/>
      <c r="J37" s="182"/>
      <c r="K37" s="221"/>
      <c r="L37" s="189"/>
    </row>
    <row r="38" spans="1:12" ht="24.75" customHeight="1" thickBot="1" x14ac:dyDescent="0.3">
      <c r="A38" s="205"/>
      <c r="B38" s="185"/>
      <c r="C38" s="185"/>
      <c r="D38" s="231" t="s">
        <v>74</v>
      </c>
      <c r="E38" s="232"/>
      <c r="F38" s="176"/>
      <c r="G38" s="139"/>
      <c r="H38" s="138">
        <f>G38*F38</f>
        <v>0</v>
      </c>
      <c r="I38" s="225"/>
      <c r="J38" s="183"/>
      <c r="K38" s="222"/>
      <c r="L38" s="190"/>
    </row>
    <row r="39" spans="1:12" s="127" customFormat="1" x14ac:dyDescent="0.25">
      <c r="A39" s="203" t="s">
        <v>35</v>
      </c>
      <c r="B39" s="203" t="s">
        <v>77</v>
      </c>
      <c r="C39" s="203" t="s">
        <v>56</v>
      </c>
      <c r="D39" s="117" t="s">
        <v>111</v>
      </c>
      <c r="E39" s="118">
        <v>0</v>
      </c>
      <c r="F39" s="206">
        <v>0.15</v>
      </c>
      <c r="G39" s="213"/>
      <c r="H39" s="186">
        <f>IF(G39&lt;J39,0,IF(G39=J39,$M$1,IF(G39&gt;K39,$M$2,$M$3/(K39-J39)*(G39-J39)+$M$1)))</f>
        <v>0</v>
      </c>
      <c r="I39" s="217">
        <f>H39*F39+H43*F43</f>
        <v>0</v>
      </c>
      <c r="J39" s="191">
        <v>5</v>
      </c>
      <c r="K39" s="197">
        <v>10</v>
      </c>
      <c r="L39" s="188">
        <f>SUM(F39:F46)</f>
        <v>0.44999999999999996</v>
      </c>
    </row>
    <row r="40" spans="1:12" s="127" customFormat="1" x14ac:dyDescent="0.25">
      <c r="A40" s="204"/>
      <c r="B40" s="204"/>
      <c r="C40" s="204"/>
      <c r="D40" s="120" t="s">
        <v>112</v>
      </c>
      <c r="E40" s="121">
        <f>$M$1</f>
        <v>7</v>
      </c>
      <c r="F40" s="207"/>
      <c r="G40" s="214"/>
      <c r="H40" s="196"/>
      <c r="I40" s="218"/>
      <c r="J40" s="192"/>
      <c r="K40" s="198"/>
      <c r="L40" s="201"/>
    </row>
    <row r="41" spans="1:12" ht="28" x14ac:dyDescent="0.25">
      <c r="A41" s="204"/>
      <c r="B41" s="204"/>
      <c r="C41" s="204"/>
      <c r="D41" s="120" t="s">
        <v>113</v>
      </c>
      <c r="E41" s="122" t="s">
        <v>115</v>
      </c>
      <c r="F41" s="207"/>
      <c r="G41" s="214"/>
      <c r="H41" s="196"/>
      <c r="I41" s="218"/>
      <c r="J41" s="192"/>
      <c r="K41" s="198"/>
      <c r="L41" s="201"/>
    </row>
    <row r="42" spans="1:12" s="127" customFormat="1" ht="14.5" thickBot="1" x14ac:dyDescent="0.3">
      <c r="A42" s="204"/>
      <c r="B42" s="204"/>
      <c r="C42" s="205"/>
      <c r="D42" s="123" t="s">
        <v>114</v>
      </c>
      <c r="E42" s="124">
        <v>10</v>
      </c>
      <c r="F42" s="208"/>
      <c r="G42" s="215"/>
      <c r="H42" s="187"/>
      <c r="I42" s="218"/>
      <c r="J42" s="193"/>
      <c r="K42" s="199"/>
      <c r="L42" s="201"/>
    </row>
    <row r="43" spans="1:12" s="127" customFormat="1" x14ac:dyDescent="0.25">
      <c r="A43" s="204"/>
      <c r="B43" s="204"/>
      <c r="C43" s="209" t="s">
        <v>116</v>
      </c>
      <c r="D43" s="117" t="s">
        <v>117</v>
      </c>
      <c r="E43" s="118">
        <v>0</v>
      </c>
      <c r="F43" s="226">
        <v>0.3</v>
      </c>
      <c r="G43" s="213"/>
      <c r="H43" s="186">
        <f>IF(G43&lt;J43,0,IF(G43=J43,$M$1,IF(G43&gt;K43,$M$2,$M$3/(K43-J43)*(G43-J43)+$M$1)))</f>
        <v>0</v>
      </c>
      <c r="I43" s="218"/>
      <c r="J43" s="191">
        <v>50</v>
      </c>
      <c r="K43" s="197">
        <v>100</v>
      </c>
      <c r="L43" s="201"/>
    </row>
    <row r="44" spans="1:12" s="127" customFormat="1" x14ac:dyDescent="0.25">
      <c r="A44" s="204"/>
      <c r="B44" s="204"/>
      <c r="C44" s="184"/>
      <c r="D44" s="130" t="s">
        <v>118</v>
      </c>
      <c r="E44" s="121">
        <f>$M$1</f>
        <v>7</v>
      </c>
      <c r="F44" s="227"/>
      <c r="G44" s="214"/>
      <c r="H44" s="196"/>
      <c r="I44" s="218"/>
      <c r="J44" s="192"/>
      <c r="K44" s="198"/>
      <c r="L44" s="201"/>
    </row>
    <row r="45" spans="1:12" ht="28" x14ac:dyDescent="0.25">
      <c r="A45" s="204"/>
      <c r="B45" s="204"/>
      <c r="C45" s="184"/>
      <c r="D45" s="134" t="s">
        <v>119</v>
      </c>
      <c r="E45" s="122" t="s">
        <v>121</v>
      </c>
      <c r="F45" s="227"/>
      <c r="G45" s="214"/>
      <c r="H45" s="196"/>
      <c r="I45" s="218"/>
      <c r="J45" s="192"/>
      <c r="K45" s="198"/>
      <c r="L45" s="201"/>
    </row>
    <row r="46" spans="1:12" ht="14.5" thickBot="1" x14ac:dyDescent="0.3">
      <c r="A46" s="204"/>
      <c r="B46" s="204"/>
      <c r="C46" s="185"/>
      <c r="D46" s="135" t="s">
        <v>120</v>
      </c>
      <c r="E46" s="124">
        <v>10</v>
      </c>
      <c r="F46" s="228"/>
      <c r="G46" s="215"/>
      <c r="H46" s="187"/>
      <c r="I46" s="219"/>
      <c r="J46" s="193"/>
      <c r="K46" s="199"/>
      <c r="L46" s="202"/>
    </row>
    <row r="47" spans="1:12" ht="37.5" customHeight="1" x14ac:dyDescent="0.25">
      <c r="A47" s="204"/>
      <c r="B47" s="204"/>
      <c r="C47" s="209" t="s">
        <v>155</v>
      </c>
      <c r="D47" s="126" t="s">
        <v>130</v>
      </c>
      <c r="E47" s="145">
        <v>0</v>
      </c>
      <c r="F47" s="206">
        <v>0.3</v>
      </c>
      <c r="G47" s="213"/>
      <c r="H47" s="186">
        <f>G47</f>
        <v>0</v>
      </c>
      <c r="I47" s="217">
        <f>H49*F49</f>
        <v>0</v>
      </c>
      <c r="J47" s="181"/>
      <c r="K47" s="220"/>
      <c r="L47" s="178"/>
    </row>
    <row r="48" spans="1:12" ht="37.5" customHeight="1" thickBot="1" x14ac:dyDescent="0.3">
      <c r="A48" s="204"/>
      <c r="B48" s="204"/>
      <c r="C48" s="185"/>
      <c r="D48" s="129" t="s">
        <v>129</v>
      </c>
      <c r="E48" s="147">
        <v>10</v>
      </c>
      <c r="F48" s="208"/>
      <c r="G48" s="215"/>
      <c r="H48" s="187"/>
      <c r="I48" s="218"/>
      <c r="J48" s="183"/>
      <c r="K48" s="222"/>
      <c r="L48" s="178"/>
    </row>
    <row r="49" spans="1:12" ht="14.25" customHeight="1" x14ac:dyDescent="0.25">
      <c r="A49" s="204"/>
      <c r="B49" s="204"/>
      <c r="C49" s="209" t="s">
        <v>57</v>
      </c>
      <c r="D49" s="126" t="s">
        <v>123</v>
      </c>
      <c r="E49" s="145">
        <v>0</v>
      </c>
      <c r="F49" s="206">
        <v>0.3</v>
      </c>
      <c r="G49" s="213"/>
      <c r="H49" s="186">
        <f>G49</f>
        <v>0</v>
      </c>
      <c r="I49" s="218"/>
      <c r="J49" s="181"/>
      <c r="K49" s="220"/>
      <c r="L49" s="239">
        <f>SUM(F49:F54)</f>
        <v>0.44999999999999996</v>
      </c>
    </row>
    <row r="50" spans="1:12" ht="14.25" customHeight="1" x14ac:dyDescent="0.25">
      <c r="A50" s="204"/>
      <c r="B50" s="204"/>
      <c r="C50" s="184"/>
      <c r="D50" s="128" t="s">
        <v>124</v>
      </c>
      <c r="E50" s="146">
        <v>8</v>
      </c>
      <c r="F50" s="207"/>
      <c r="G50" s="214"/>
      <c r="H50" s="196"/>
      <c r="I50" s="218"/>
      <c r="J50" s="182"/>
      <c r="K50" s="221"/>
      <c r="L50" s="240"/>
    </row>
    <row r="51" spans="1:12" ht="14.25" customHeight="1" x14ac:dyDescent="0.25">
      <c r="A51" s="204"/>
      <c r="B51" s="204"/>
      <c r="C51" s="184"/>
      <c r="D51" s="128" t="s">
        <v>125</v>
      </c>
      <c r="E51" s="146">
        <v>9</v>
      </c>
      <c r="F51" s="207"/>
      <c r="G51" s="214"/>
      <c r="H51" s="196"/>
      <c r="I51" s="218"/>
      <c r="J51" s="182"/>
      <c r="K51" s="221"/>
      <c r="L51" s="240"/>
    </row>
    <row r="52" spans="1:12" ht="15" customHeight="1" thickBot="1" x14ac:dyDescent="0.3">
      <c r="A52" s="204"/>
      <c r="B52" s="204"/>
      <c r="C52" s="185"/>
      <c r="D52" s="129" t="s">
        <v>52</v>
      </c>
      <c r="E52" s="147" t="s">
        <v>53</v>
      </c>
      <c r="F52" s="208"/>
      <c r="G52" s="215"/>
      <c r="H52" s="187"/>
      <c r="I52" s="218"/>
      <c r="J52" s="183"/>
      <c r="K52" s="222"/>
      <c r="L52" s="240"/>
    </row>
    <row r="53" spans="1:12" ht="33" customHeight="1" x14ac:dyDescent="0.25">
      <c r="A53" s="204"/>
      <c r="B53" s="204"/>
      <c r="C53" s="209" t="s">
        <v>122</v>
      </c>
      <c r="D53" s="126" t="s">
        <v>130</v>
      </c>
      <c r="E53" s="145">
        <v>0</v>
      </c>
      <c r="F53" s="206">
        <v>0.15</v>
      </c>
      <c r="G53" s="213"/>
      <c r="H53" s="186">
        <f>G53</f>
        <v>0</v>
      </c>
      <c r="I53" s="218"/>
      <c r="J53" s="181"/>
      <c r="K53" s="220"/>
      <c r="L53" s="240"/>
    </row>
    <row r="54" spans="1:12" ht="33" customHeight="1" thickBot="1" x14ac:dyDescent="0.3">
      <c r="A54" s="204"/>
      <c r="B54" s="205"/>
      <c r="C54" s="185"/>
      <c r="D54" s="129" t="s">
        <v>129</v>
      </c>
      <c r="E54" s="147">
        <v>10</v>
      </c>
      <c r="F54" s="208"/>
      <c r="G54" s="215"/>
      <c r="H54" s="187"/>
      <c r="I54" s="219"/>
      <c r="J54" s="183"/>
      <c r="K54" s="222"/>
      <c r="L54" s="241"/>
    </row>
    <row r="55" spans="1:12" ht="30.75" customHeight="1" x14ac:dyDescent="0.25">
      <c r="A55" s="204"/>
      <c r="B55" s="184" t="s">
        <v>60</v>
      </c>
      <c r="C55" s="184" t="s">
        <v>51</v>
      </c>
      <c r="D55" s="242" t="s">
        <v>72</v>
      </c>
      <c r="E55" s="243"/>
      <c r="F55" s="166">
        <v>3.3000000000000002E-2</v>
      </c>
      <c r="G55" s="156"/>
      <c r="H55" s="157">
        <f>G55*F55</f>
        <v>0</v>
      </c>
      <c r="I55" s="224"/>
      <c r="J55" s="182"/>
      <c r="K55" s="221"/>
      <c r="L55" s="188">
        <f>SUM(F55:F57)</f>
        <v>9.9000000000000005E-2</v>
      </c>
    </row>
    <row r="56" spans="1:12" ht="30.75" customHeight="1" x14ac:dyDescent="0.25">
      <c r="A56" s="204"/>
      <c r="B56" s="184"/>
      <c r="C56" s="184"/>
      <c r="D56" s="194" t="s">
        <v>73</v>
      </c>
      <c r="E56" s="195"/>
      <c r="F56" s="167">
        <v>3.3000000000000002E-2</v>
      </c>
      <c r="G56" s="168"/>
      <c r="H56" s="169">
        <f>G56*F56</f>
        <v>0</v>
      </c>
      <c r="I56" s="224"/>
      <c r="J56" s="182"/>
      <c r="K56" s="221"/>
      <c r="L56" s="189"/>
    </row>
    <row r="57" spans="1:12" ht="30.75" customHeight="1" thickBot="1" x14ac:dyDescent="0.3">
      <c r="A57" s="204"/>
      <c r="B57" s="185"/>
      <c r="C57" s="185"/>
      <c r="D57" s="231" t="s">
        <v>74</v>
      </c>
      <c r="E57" s="232"/>
      <c r="F57" s="170">
        <v>3.3000000000000002E-2</v>
      </c>
      <c r="G57" s="164"/>
      <c r="H57" s="165">
        <f>G57*F57</f>
        <v>0</v>
      </c>
      <c r="I57" s="225"/>
      <c r="J57" s="182"/>
      <c r="K57" s="221"/>
      <c r="L57" s="190"/>
    </row>
    <row r="58" spans="1:12" s="127" customFormat="1" ht="14.25" customHeight="1" x14ac:dyDescent="0.25">
      <c r="A58" s="204"/>
      <c r="B58" s="203" t="s">
        <v>128</v>
      </c>
      <c r="C58" s="203" t="s">
        <v>56</v>
      </c>
      <c r="D58" s="117" t="s">
        <v>82</v>
      </c>
      <c r="E58" s="118">
        <v>0</v>
      </c>
      <c r="F58" s="206">
        <v>0.2</v>
      </c>
      <c r="G58" s="213"/>
      <c r="H58" s="186">
        <f>IF(G58&lt;J58,0,IF(G58=J58,$M$1,IF(G58&gt;K58,$M$2,$M$3/(K58-J58)*(G58-J58)+$M$1)))</f>
        <v>0</v>
      </c>
      <c r="I58" s="217">
        <f>H58*F58+H62*F62</f>
        <v>0</v>
      </c>
      <c r="J58" s="191">
        <v>3</v>
      </c>
      <c r="K58" s="197">
        <v>6</v>
      </c>
      <c r="L58" s="239">
        <f>SUM(F58:F71)</f>
        <v>1</v>
      </c>
    </row>
    <row r="59" spans="1:12" s="127" customFormat="1" ht="14.25" customHeight="1" x14ac:dyDescent="0.25">
      <c r="A59" s="204"/>
      <c r="B59" s="204"/>
      <c r="C59" s="204"/>
      <c r="D59" s="120" t="s">
        <v>83</v>
      </c>
      <c r="E59" s="121">
        <f>$M$1</f>
        <v>7</v>
      </c>
      <c r="F59" s="207"/>
      <c r="G59" s="214"/>
      <c r="H59" s="196"/>
      <c r="I59" s="218"/>
      <c r="J59" s="192"/>
      <c r="K59" s="198"/>
      <c r="L59" s="240"/>
    </row>
    <row r="60" spans="1:12" ht="28" x14ac:dyDescent="0.25">
      <c r="A60" s="204"/>
      <c r="B60" s="204"/>
      <c r="C60" s="204"/>
      <c r="D60" s="120" t="s">
        <v>96</v>
      </c>
      <c r="E60" s="122" t="s">
        <v>131</v>
      </c>
      <c r="F60" s="207"/>
      <c r="G60" s="214"/>
      <c r="H60" s="196"/>
      <c r="I60" s="218"/>
      <c r="J60" s="192"/>
      <c r="K60" s="198"/>
      <c r="L60" s="240"/>
    </row>
    <row r="61" spans="1:12" s="127" customFormat="1" ht="15" customHeight="1" thickBot="1" x14ac:dyDescent="0.3">
      <c r="A61" s="204"/>
      <c r="B61" s="204"/>
      <c r="C61" s="205"/>
      <c r="D61" s="123" t="s">
        <v>97</v>
      </c>
      <c r="E61" s="124">
        <v>10</v>
      </c>
      <c r="F61" s="208"/>
      <c r="G61" s="215"/>
      <c r="H61" s="187"/>
      <c r="I61" s="218"/>
      <c r="J61" s="193"/>
      <c r="K61" s="199"/>
      <c r="L61" s="240"/>
    </row>
    <row r="62" spans="1:12" s="127" customFormat="1" x14ac:dyDescent="0.25">
      <c r="A62" s="204"/>
      <c r="B62" s="204"/>
      <c r="C62" s="209" t="s">
        <v>132</v>
      </c>
      <c r="D62" s="117" t="s">
        <v>133</v>
      </c>
      <c r="E62" s="118">
        <v>0</v>
      </c>
      <c r="F62" s="226">
        <v>0.3</v>
      </c>
      <c r="G62" s="213"/>
      <c r="H62" s="186">
        <f>IF(G62&lt;J62,0,IF(G62=J62,$M$1,IF(G62&gt;K62,$M$2,$M$3/(K62-J62)*(G62-J62)+$M$1)))</f>
        <v>0</v>
      </c>
      <c r="I62" s="218"/>
      <c r="J62" s="191">
        <v>1000</v>
      </c>
      <c r="K62" s="197">
        <v>3000</v>
      </c>
      <c r="L62" s="240"/>
    </row>
    <row r="63" spans="1:12" s="127" customFormat="1" ht="14.25" customHeight="1" x14ac:dyDescent="0.25">
      <c r="A63" s="204"/>
      <c r="B63" s="204"/>
      <c r="C63" s="184"/>
      <c r="D63" s="130" t="s">
        <v>134</v>
      </c>
      <c r="E63" s="121">
        <f>$M$1</f>
        <v>7</v>
      </c>
      <c r="F63" s="227"/>
      <c r="G63" s="214"/>
      <c r="H63" s="196"/>
      <c r="I63" s="218"/>
      <c r="J63" s="192"/>
      <c r="K63" s="198"/>
      <c r="L63" s="240"/>
    </row>
    <row r="64" spans="1:12" ht="28" x14ac:dyDescent="0.25">
      <c r="A64" s="204"/>
      <c r="B64" s="204"/>
      <c r="C64" s="184"/>
      <c r="D64" s="134" t="s">
        <v>135</v>
      </c>
      <c r="E64" s="122" t="s">
        <v>137</v>
      </c>
      <c r="F64" s="227"/>
      <c r="G64" s="214"/>
      <c r="H64" s="196"/>
      <c r="I64" s="218"/>
      <c r="J64" s="192"/>
      <c r="K64" s="198"/>
      <c r="L64" s="240"/>
    </row>
    <row r="65" spans="1:12" ht="15" customHeight="1" thickBot="1" x14ac:dyDescent="0.3">
      <c r="A65" s="204"/>
      <c r="B65" s="204"/>
      <c r="C65" s="185"/>
      <c r="D65" s="135" t="s">
        <v>136</v>
      </c>
      <c r="E65" s="124">
        <v>10</v>
      </c>
      <c r="F65" s="228"/>
      <c r="G65" s="215"/>
      <c r="H65" s="187"/>
      <c r="I65" s="218"/>
      <c r="J65" s="193"/>
      <c r="K65" s="199"/>
      <c r="L65" s="240"/>
    </row>
    <row r="66" spans="1:12" ht="14.25" customHeight="1" x14ac:dyDescent="0.25">
      <c r="A66" s="204"/>
      <c r="B66" s="204"/>
      <c r="C66" s="209" t="s">
        <v>57</v>
      </c>
      <c r="D66" s="126" t="s">
        <v>123</v>
      </c>
      <c r="E66" s="145">
        <v>0</v>
      </c>
      <c r="F66" s="206">
        <v>0.2</v>
      </c>
      <c r="G66" s="213"/>
      <c r="H66" s="186">
        <f>G66</f>
        <v>0</v>
      </c>
      <c r="I66" s="218"/>
      <c r="J66" s="181"/>
      <c r="K66" s="220"/>
      <c r="L66" s="240"/>
    </row>
    <row r="67" spans="1:12" ht="14.25" customHeight="1" x14ac:dyDescent="0.25">
      <c r="A67" s="204"/>
      <c r="B67" s="204"/>
      <c r="C67" s="184"/>
      <c r="D67" s="128" t="s">
        <v>124</v>
      </c>
      <c r="E67" s="146">
        <v>8</v>
      </c>
      <c r="F67" s="207"/>
      <c r="G67" s="214"/>
      <c r="H67" s="196"/>
      <c r="I67" s="218"/>
      <c r="J67" s="182"/>
      <c r="K67" s="221"/>
      <c r="L67" s="240"/>
    </row>
    <row r="68" spans="1:12" ht="14.25" customHeight="1" x14ac:dyDescent="0.25">
      <c r="A68" s="204"/>
      <c r="B68" s="204"/>
      <c r="C68" s="184"/>
      <c r="D68" s="128" t="s">
        <v>125</v>
      </c>
      <c r="E68" s="146">
        <v>9</v>
      </c>
      <c r="F68" s="207"/>
      <c r="G68" s="214"/>
      <c r="H68" s="196"/>
      <c r="I68" s="218"/>
      <c r="J68" s="182"/>
      <c r="K68" s="221"/>
      <c r="L68" s="240"/>
    </row>
    <row r="69" spans="1:12" ht="15" customHeight="1" thickBot="1" x14ac:dyDescent="0.3">
      <c r="A69" s="204"/>
      <c r="B69" s="204"/>
      <c r="C69" s="185"/>
      <c r="D69" s="129" t="s">
        <v>52</v>
      </c>
      <c r="E69" s="147" t="s">
        <v>53</v>
      </c>
      <c r="F69" s="208"/>
      <c r="G69" s="215"/>
      <c r="H69" s="187"/>
      <c r="I69" s="218"/>
      <c r="J69" s="183"/>
      <c r="K69" s="222"/>
      <c r="L69" s="240"/>
    </row>
    <row r="70" spans="1:12" ht="29.25" customHeight="1" x14ac:dyDescent="0.25">
      <c r="A70" s="204"/>
      <c r="B70" s="204"/>
      <c r="C70" s="209" t="s">
        <v>122</v>
      </c>
      <c r="D70" s="126" t="s">
        <v>127</v>
      </c>
      <c r="E70" s="145">
        <v>0</v>
      </c>
      <c r="F70" s="206">
        <v>0.3</v>
      </c>
      <c r="G70" s="213"/>
      <c r="H70" s="186">
        <f>G70</f>
        <v>0</v>
      </c>
      <c r="I70" s="218"/>
      <c r="J70" s="181"/>
      <c r="K70" s="220"/>
      <c r="L70" s="240"/>
    </row>
    <row r="71" spans="1:12" ht="29.25" customHeight="1" thickBot="1" x14ac:dyDescent="0.3">
      <c r="A71" s="204"/>
      <c r="B71" s="205"/>
      <c r="C71" s="185"/>
      <c r="D71" s="129" t="s">
        <v>126</v>
      </c>
      <c r="E71" s="147">
        <v>10</v>
      </c>
      <c r="F71" s="208"/>
      <c r="G71" s="215"/>
      <c r="H71" s="187"/>
      <c r="I71" s="219"/>
      <c r="J71" s="183"/>
      <c r="K71" s="222"/>
      <c r="L71" s="241"/>
    </row>
    <row r="72" spans="1:12" s="127" customFormat="1" ht="14.25" customHeight="1" x14ac:dyDescent="0.25">
      <c r="A72" s="204"/>
      <c r="B72" s="203" t="s">
        <v>138</v>
      </c>
      <c r="C72" s="203" t="s">
        <v>56</v>
      </c>
      <c r="D72" s="117" t="s">
        <v>82</v>
      </c>
      <c r="E72" s="118">
        <v>0</v>
      </c>
      <c r="F72" s="206">
        <v>0.3</v>
      </c>
      <c r="G72" s="213"/>
      <c r="H72" s="186">
        <f>IF(G72&lt;J72,0,IF(G72=J72,$M$1,IF(G72&gt;K72,$M$2,$M$3/(K72-J72)*(G72-J72)+$M$1)))</f>
        <v>0</v>
      </c>
      <c r="I72" s="217">
        <f>H72*F72+H76*F76</f>
        <v>0</v>
      </c>
      <c r="J72" s="191">
        <v>3</v>
      </c>
      <c r="K72" s="197">
        <v>6</v>
      </c>
      <c r="L72" s="239">
        <f>SUM(F72:F81)</f>
        <v>1</v>
      </c>
    </row>
    <row r="73" spans="1:12" s="127" customFormat="1" ht="14.25" customHeight="1" x14ac:dyDescent="0.25">
      <c r="A73" s="204"/>
      <c r="B73" s="204"/>
      <c r="C73" s="204"/>
      <c r="D73" s="120" t="s">
        <v>83</v>
      </c>
      <c r="E73" s="121">
        <f>$M$1</f>
        <v>7</v>
      </c>
      <c r="F73" s="207"/>
      <c r="G73" s="214"/>
      <c r="H73" s="196"/>
      <c r="I73" s="218"/>
      <c r="J73" s="192"/>
      <c r="K73" s="198"/>
      <c r="L73" s="240"/>
    </row>
    <row r="74" spans="1:12" ht="28" x14ac:dyDescent="0.25">
      <c r="A74" s="204"/>
      <c r="B74" s="204"/>
      <c r="C74" s="204"/>
      <c r="D74" s="120" t="s">
        <v>96</v>
      </c>
      <c r="E74" s="122" t="s">
        <v>131</v>
      </c>
      <c r="F74" s="207"/>
      <c r="G74" s="214"/>
      <c r="H74" s="196"/>
      <c r="I74" s="218"/>
      <c r="J74" s="192"/>
      <c r="K74" s="198"/>
      <c r="L74" s="240"/>
    </row>
    <row r="75" spans="1:12" s="127" customFormat="1" ht="15" customHeight="1" thickBot="1" x14ac:dyDescent="0.3">
      <c r="A75" s="204"/>
      <c r="B75" s="204"/>
      <c r="C75" s="205"/>
      <c r="D75" s="123" t="s">
        <v>97</v>
      </c>
      <c r="E75" s="124">
        <v>10</v>
      </c>
      <c r="F75" s="208"/>
      <c r="G75" s="215"/>
      <c r="H75" s="187"/>
      <c r="I75" s="218"/>
      <c r="J75" s="193"/>
      <c r="K75" s="199"/>
      <c r="L75" s="240"/>
    </row>
    <row r="76" spans="1:12" s="127" customFormat="1" ht="14.25" customHeight="1" x14ac:dyDescent="0.25">
      <c r="A76" s="204"/>
      <c r="B76" s="204"/>
      <c r="C76" s="209" t="s">
        <v>116</v>
      </c>
      <c r="D76" s="117" t="s">
        <v>139</v>
      </c>
      <c r="E76" s="118">
        <v>0</v>
      </c>
      <c r="F76" s="226">
        <v>0.3</v>
      </c>
      <c r="G76" s="213"/>
      <c r="H76" s="186">
        <f>IF(G76&lt;J76,0,IF(G76=J76,$M$1,IF(G76&gt;K76,$M$2,$M$3/(K76-J76)*(G76-J76)+$M$1)))</f>
        <v>0</v>
      </c>
      <c r="I76" s="218"/>
      <c r="J76" s="191">
        <v>60</v>
      </c>
      <c r="K76" s="197">
        <v>120</v>
      </c>
      <c r="L76" s="240"/>
    </row>
    <row r="77" spans="1:12" s="127" customFormat="1" ht="14.25" customHeight="1" x14ac:dyDescent="0.25">
      <c r="A77" s="204"/>
      <c r="B77" s="204"/>
      <c r="C77" s="184"/>
      <c r="D77" s="130" t="s">
        <v>140</v>
      </c>
      <c r="E77" s="121">
        <f>$M$1</f>
        <v>7</v>
      </c>
      <c r="F77" s="227"/>
      <c r="G77" s="214"/>
      <c r="H77" s="196"/>
      <c r="I77" s="218"/>
      <c r="J77" s="192"/>
      <c r="K77" s="198"/>
      <c r="L77" s="240"/>
    </row>
    <row r="78" spans="1:12" ht="28" x14ac:dyDescent="0.25">
      <c r="A78" s="204"/>
      <c r="B78" s="204"/>
      <c r="C78" s="184"/>
      <c r="D78" s="134" t="s">
        <v>141</v>
      </c>
      <c r="E78" s="122" t="s">
        <v>143</v>
      </c>
      <c r="F78" s="227"/>
      <c r="G78" s="214"/>
      <c r="H78" s="196"/>
      <c r="I78" s="218"/>
      <c r="J78" s="192"/>
      <c r="K78" s="198"/>
      <c r="L78" s="240"/>
    </row>
    <row r="79" spans="1:12" ht="15" customHeight="1" thickBot="1" x14ac:dyDescent="0.3">
      <c r="A79" s="204"/>
      <c r="B79" s="204"/>
      <c r="C79" s="185"/>
      <c r="D79" s="135" t="s">
        <v>142</v>
      </c>
      <c r="E79" s="124">
        <v>10</v>
      </c>
      <c r="F79" s="228"/>
      <c r="G79" s="215"/>
      <c r="H79" s="187"/>
      <c r="I79" s="218"/>
      <c r="J79" s="193"/>
      <c r="K79" s="199"/>
      <c r="L79" s="240"/>
    </row>
    <row r="80" spans="1:12" ht="53.25" customHeight="1" x14ac:dyDescent="0.25">
      <c r="A80" s="204"/>
      <c r="B80" s="204"/>
      <c r="C80" s="209" t="s">
        <v>144</v>
      </c>
      <c r="D80" s="126" t="s">
        <v>130</v>
      </c>
      <c r="E80" s="145">
        <v>0</v>
      </c>
      <c r="F80" s="206">
        <v>0.4</v>
      </c>
      <c r="G80" s="213"/>
      <c r="H80" s="186">
        <f>G80</f>
        <v>0</v>
      </c>
      <c r="I80" s="218"/>
      <c r="J80" s="181"/>
      <c r="K80" s="220"/>
      <c r="L80" s="240"/>
    </row>
    <row r="81" spans="1:12" ht="53.25" customHeight="1" thickBot="1" x14ac:dyDescent="0.3">
      <c r="A81" s="205"/>
      <c r="B81" s="205"/>
      <c r="C81" s="185"/>
      <c r="D81" s="129" t="s">
        <v>129</v>
      </c>
      <c r="E81" s="147">
        <v>10</v>
      </c>
      <c r="F81" s="208"/>
      <c r="G81" s="215"/>
      <c r="H81" s="187"/>
      <c r="I81" s="219"/>
      <c r="J81" s="183"/>
      <c r="K81" s="222"/>
      <c r="L81" s="241"/>
    </row>
    <row r="82" spans="1:12" ht="24" customHeight="1" x14ac:dyDescent="0.25">
      <c r="A82" t="s">
        <v>54</v>
      </c>
      <c r="B82" s="131"/>
      <c r="D82" t="s">
        <v>54</v>
      </c>
      <c r="E82" s="216"/>
      <c r="F82" s="216"/>
      <c r="G82" s="216"/>
      <c r="H82" t="s">
        <v>54</v>
      </c>
      <c r="I82" s="216"/>
      <c r="J82" s="216"/>
      <c r="K82" s="216"/>
    </row>
    <row r="83" spans="1:12" s="133" customFormat="1" ht="24" customHeight="1" x14ac:dyDescent="0.25">
      <c r="A83" t="s">
        <v>54</v>
      </c>
      <c r="B83" s="131"/>
      <c r="C83" s="132"/>
      <c r="D83" t="s">
        <v>54</v>
      </c>
      <c r="E83" s="212"/>
      <c r="F83" s="212"/>
      <c r="G83" s="212"/>
      <c r="H83" t="s">
        <v>54</v>
      </c>
      <c r="I83" s="212"/>
      <c r="J83" s="212"/>
      <c r="K83" s="212"/>
      <c r="L83" s="132"/>
    </row>
    <row r="84" spans="1:12" s="133" customFormat="1" ht="12.5" x14ac:dyDescent="0.25">
      <c r="C84" s="132"/>
      <c r="D84" s="132"/>
      <c r="E84" s="180"/>
      <c r="F84" s="180"/>
      <c r="G84" s="180"/>
      <c r="H84" s="132"/>
      <c r="I84" s="180"/>
      <c r="J84" s="180"/>
      <c r="K84" s="180"/>
      <c r="L84" s="132"/>
    </row>
    <row r="85" spans="1:12" ht="15.5" x14ac:dyDescent="0.35">
      <c r="A85" s="179" t="s">
        <v>67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</row>
    <row r="86" spans="1:12" x14ac:dyDescent="0.25">
      <c r="C86" s="77"/>
      <c r="D86" s="77"/>
      <c r="E86" s="77"/>
      <c r="F86" s="77"/>
      <c r="G86" s="150"/>
      <c r="H86" s="77"/>
      <c r="I86" s="77"/>
      <c r="J86" s="143"/>
      <c r="K86" s="143"/>
    </row>
    <row r="87" spans="1:12" x14ac:dyDescent="0.25">
      <c r="C87" s="77"/>
      <c r="D87" s="77"/>
      <c r="E87" s="77"/>
      <c r="F87" s="77"/>
      <c r="G87" s="150"/>
      <c r="H87" s="77"/>
      <c r="I87" s="77"/>
      <c r="J87" s="143"/>
      <c r="K87" s="143"/>
    </row>
    <row r="88" spans="1:12" x14ac:dyDescent="0.25">
      <c r="C88" s="77"/>
      <c r="D88" s="77"/>
      <c r="E88" s="77"/>
      <c r="F88" s="77"/>
      <c r="G88" s="150"/>
      <c r="H88" s="77"/>
      <c r="I88" s="77"/>
      <c r="J88" s="143"/>
      <c r="K88" s="143"/>
    </row>
    <row r="89" spans="1:12" x14ac:dyDescent="0.25">
      <c r="C89" s="77"/>
      <c r="D89" s="77"/>
      <c r="E89" s="77"/>
      <c r="F89" s="77"/>
      <c r="G89" s="150"/>
      <c r="H89" s="77"/>
      <c r="I89" s="77"/>
      <c r="J89" s="143"/>
      <c r="K89" s="143"/>
    </row>
    <row r="90" spans="1:12" x14ac:dyDescent="0.25">
      <c r="C90" s="77"/>
      <c r="D90" s="77"/>
      <c r="E90" s="77"/>
      <c r="F90" s="77"/>
      <c r="G90" s="150"/>
      <c r="H90" s="77"/>
      <c r="I90" s="77"/>
      <c r="J90" s="143"/>
      <c r="K90" s="143"/>
    </row>
    <row r="91" spans="1:12" x14ac:dyDescent="0.25">
      <c r="C91" s="77"/>
      <c r="D91" s="77"/>
      <c r="E91" s="77"/>
      <c r="F91" s="77"/>
      <c r="G91" s="150"/>
      <c r="H91" s="77"/>
      <c r="I91" s="77"/>
      <c r="J91" s="143"/>
      <c r="K91" s="143"/>
    </row>
    <row r="92" spans="1:12" x14ac:dyDescent="0.25">
      <c r="C92" s="77"/>
      <c r="D92" s="77"/>
      <c r="E92" s="77"/>
      <c r="F92" s="77"/>
      <c r="G92" s="150"/>
      <c r="H92" s="77"/>
      <c r="I92" s="77"/>
      <c r="J92" s="143"/>
      <c r="K92" s="143"/>
    </row>
    <row r="93" spans="1:12" x14ac:dyDescent="0.25">
      <c r="C93" s="77"/>
      <c r="D93" s="77"/>
      <c r="E93" s="77"/>
      <c r="F93" s="77"/>
      <c r="G93" s="150"/>
      <c r="H93" s="77"/>
      <c r="I93" s="77"/>
      <c r="J93" s="143"/>
      <c r="K93" s="143"/>
    </row>
    <row r="94" spans="1:12" x14ac:dyDescent="0.25">
      <c r="C94" s="77"/>
      <c r="D94" s="77"/>
      <c r="E94" s="77"/>
      <c r="F94" s="77"/>
      <c r="G94" s="150"/>
      <c r="H94" s="77"/>
      <c r="I94" s="77"/>
      <c r="J94" s="143"/>
      <c r="K94" s="143"/>
    </row>
    <row r="95" spans="1:12" x14ac:dyDescent="0.25">
      <c r="C95" s="77"/>
      <c r="D95" s="77"/>
      <c r="E95" s="77"/>
      <c r="F95" s="77"/>
      <c r="G95" s="150"/>
      <c r="H95" s="77"/>
      <c r="I95" s="77"/>
      <c r="J95" s="143"/>
      <c r="K95" s="143"/>
    </row>
    <row r="96" spans="1:12" x14ac:dyDescent="0.25">
      <c r="C96" s="77"/>
      <c r="D96" s="77"/>
      <c r="E96" s="77"/>
      <c r="F96" s="77"/>
      <c r="G96" s="150"/>
      <c r="H96" s="77"/>
      <c r="I96" s="77"/>
      <c r="J96" s="143"/>
      <c r="K96" s="143"/>
    </row>
    <row r="97" spans="3:11" x14ac:dyDescent="0.25">
      <c r="C97" s="77"/>
      <c r="D97" s="77"/>
      <c r="E97" s="77"/>
      <c r="F97" s="77"/>
      <c r="G97" s="150"/>
      <c r="H97" s="77"/>
      <c r="I97" s="77"/>
      <c r="J97" s="143"/>
      <c r="K97" s="143"/>
    </row>
    <row r="98" spans="3:11" x14ac:dyDescent="0.25">
      <c r="C98" s="77"/>
      <c r="D98" s="77"/>
      <c r="E98" s="77"/>
      <c r="F98" s="77"/>
      <c r="G98" s="150"/>
      <c r="H98" s="77"/>
      <c r="I98" s="77"/>
      <c r="J98" s="143"/>
      <c r="K98" s="143"/>
    </row>
    <row r="99" spans="3:11" x14ac:dyDescent="0.25">
      <c r="C99" s="77"/>
      <c r="D99" s="77"/>
      <c r="E99" s="77"/>
      <c r="F99" s="77"/>
      <c r="G99" s="150"/>
      <c r="H99" s="77"/>
      <c r="I99" s="77"/>
      <c r="J99" s="143"/>
      <c r="K99" s="143"/>
    </row>
    <row r="100" spans="3:11" x14ac:dyDescent="0.25">
      <c r="C100" s="77"/>
      <c r="D100" s="77"/>
      <c r="E100" s="77"/>
      <c r="F100" s="77"/>
      <c r="G100" s="150"/>
      <c r="H100" s="77"/>
      <c r="I100" s="77"/>
      <c r="J100" s="143"/>
      <c r="K100" s="143"/>
    </row>
    <row r="101" spans="3:11" x14ac:dyDescent="0.25">
      <c r="C101" s="77"/>
      <c r="D101" s="77"/>
      <c r="E101" s="77"/>
      <c r="F101" s="77"/>
      <c r="G101" s="150"/>
      <c r="H101" s="77"/>
      <c r="I101" s="77"/>
      <c r="J101" s="143"/>
      <c r="K101" s="143"/>
    </row>
    <row r="102" spans="3:11" x14ac:dyDescent="0.25">
      <c r="C102" s="77"/>
      <c r="D102" s="77"/>
      <c r="E102" s="77"/>
      <c r="F102" s="77"/>
      <c r="G102" s="150"/>
      <c r="H102" s="77"/>
      <c r="I102" s="77"/>
      <c r="J102" s="143"/>
      <c r="K102" s="143"/>
    </row>
    <row r="103" spans="3:11" x14ac:dyDescent="0.25">
      <c r="C103" s="77"/>
      <c r="D103" s="77"/>
      <c r="E103" s="77"/>
      <c r="F103" s="77"/>
      <c r="G103" s="150"/>
      <c r="H103" s="77"/>
      <c r="I103" s="77"/>
      <c r="J103" s="143"/>
      <c r="K103" s="143"/>
    </row>
  </sheetData>
  <mergeCells count="170">
    <mergeCell ref="C80:C81"/>
    <mergeCell ref="K47:K48"/>
    <mergeCell ref="I47:I54"/>
    <mergeCell ref="B39:B54"/>
    <mergeCell ref="C47:C48"/>
    <mergeCell ref="F47:F48"/>
    <mergeCell ref="G47:G48"/>
    <mergeCell ref="H47:H48"/>
    <mergeCell ref="K58:K61"/>
    <mergeCell ref="K70:K71"/>
    <mergeCell ref="C62:C65"/>
    <mergeCell ref="F62:F65"/>
    <mergeCell ref="G70:G71"/>
    <mergeCell ref="H70:H71"/>
    <mergeCell ref="D57:E57"/>
    <mergeCell ref="D55:E55"/>
    <mergeCell ref="L72:L81"/>
    <mergeCell ref="B72:B81"/>
    <mergeCell ref="C72:C75"/>
    <mergeCell ref="F72:F75"/>
    <mergeCell ref="G72:G75"/>
    <mergeCell ref="C76:C79"/>
    <mergeCell ref="F76:F79"/>
    <mergeCell ref="K80:K81"/>
    <mergeCell ref="L58:L71"/>
    <mergeCell ref="K62:K65"/>
    <mergeCell ref="C66:C69"/>
    <mergeCell ref="F66:F69"/>
    <mergeCell ref="G66:G69"/>
    <mergeCell ref="H66:H69"/>
    <mergeCell ref="J66:J69"/>
    <mergeCell ref="K66:K69"/>
    <mergeCell ref="C70:C71"/>
    <mergeCell ref="F70:F71"/>
    <mergeCell ref="B58:B71"/>
    <mergeCell ref="C58:C61"/>
    <mergeCell ref="F58:F61"/>
    <mergeCell ref="G58:G61"/>
    <mergeCell ref="H58:H61"/>
    <mergeCell ref="J58:J61"/>
    <mergeCell ref="L49:L54"/>
    <mergeCell ref="L12:L23"/>
    <mergeCell ref="C16:C19"/>
    <mergeCell ref="F16:F19"/>
    <mergeCell ref="G16:G19"/>
    <mergeCell ref="H16:H19"/>
    <mergeCell ref="J16:J19"/>
    <mergeCell ref="J47:J48"/>
    <mergeCell ref="J53:J54"/>
    <mergeCell ref="G49:G52"/>
    <mergeCell ref="K12:K15"/>
    <mergeCell ref="H20:H23"/>
    <mergeCell ref="H49:H52"/>
    <mergeCell ref="J49:J52"/>
    <mergeCell ref="K49:K52"/>
    <mergeCell ref="K24:K27"/>
    <mergeCell ref="J39:J42"/>
    <mergeCell ref="C53:C54"/>
    <mergeCell ref="F53:F54"/>
    <mergeCell ref="G53:G54"/>
    <mergeCell ref="J43:J46"/>
    <mergeCell ref="K43:K46"/>
    <mergeCell ref="L4:L11"/>
    <mergeCell ref="K8:K11"/>
    <mergeCell ref="H8:H11"/>
    <mergeCell ref="J8:J11"/>
    <mergeCell ref="F8:F11"/>
    <mergeCell ref="C8:C11"/>
    <mergeCell ref="F4:F7"/>
    <mergeCell ref="I4:I11"/>
    <mergeCell ref="J24:J27"/>
    <mergeCell ref="J4:J7"/>
    <mergeCell ref="G4:G7"/>
    <mergeCell ref="K16:K19"/>
    <mergeCell ref="C20:C23"/>
    <mergeCell ref="F20:F23"/>
    <mergeCell ref="G20:G23"/>
    <mergeCell ref="G12:G15"/>
    <mergeCell ref="K4:K7"/>
    <mergeCell ref="J20:J23"/>
    <mergeCell ref="K20:K23"/>
    <mergeCell ref="C24:C27"/>
    <mergeCell ref="G28:G31"/>
    <mergeCell ref="C49:C52"/>
    <mergeCell ref="F49:F52"/>
    <mergeCell ref="C43:C46"/>
    <mergeCell ref="K55:K57"/>
    <mergeCell ref="B4:B11"/>
    <mergeCell ref="B24:B35"/>
    <mergeCell ref="B12:B23"/>
    <mergeCell ref="H12:H15"/>
    <mergeCell ref="I12:I23"/>
    <mergeCell ref="J12:J15"/>
    <mergeCell ref="F28:F31"/>
    <mergeCell ref="K28:K31"/>
    <mergeCell ref="G80:G81"/>
    <mergeCell ref="K39:K42"/>
    <mergeCell ref="G62:G65"/>
    <mergeCell ref="H62:H65"/>
    <mergeCell ref="K53:K54"/>
    <mergeCell ref="K32:K35"/>
    <mergeCell ref="G32:G35"/>
    <mergeCell ref="J32:J35"/>
    <mergeCell ref="I24:I35"/>
    <mergeCell ref="J28:J31"/>
    <mergeCell ref="G24:G27"/>
    <mergeCell ref="G76:G79"/>
    <mergeCell ref="J70:J71"/>
    <mergeCell ref="I55:I57"/>
    <mergeCell ref="J55:J57"/>
    <mergeCell ref="I39:I46"/>
    <mergeCell ref="I58:I71"/>
    <mergeCell ref="D3:E3"/>
    <mergeCell ref="D38:E38"/>
    <mergeCell ref="H28:H31"/>
    <mergeCell ref="H32:H35"/>
    <mergeCell ref="G8:G11"/>
    <mergeCell ref="F12:F15"/>
    <mergeCell ref="F32:F35"/>
    <mergeCell ref="H4:H7"/>
    <mergeCell ref="H24:H27"/>
    <mergeCell ref="F24:F27"/>
    <mergeCell ref="A1:C1"/>
    <mergeCell ref="L24:L35"/>
    <mergeCell ref="L39:L46"/>
    <mergeCell ref="A36:A38"/>
    <mergeCell ref="L36:L38"/>
    <mergeCell ref="F39:F42"/>
    <mergeCell ref="H39:H42"/>
    <mergeCell ref="A4:A35"/>
    <mergeCell ref="B36:B38"/>
    <mergeCell ref="C36:C38"/>
    <mergeCell ref="C39:C42"/>
    <mergeCell ref="D36:E36"/>
    <mergeCell ref="G43:G46"/>
    <mergeCell ref="H43:H46"/>
    <mergeCell ref="K36:K38"/>
    <mergeCell ref="I36:I38"/>
    <mergeCell ref="F43:F46"/>
    <mergeCell ref="G39:G42"/>
    <mergeCell ref="D37:E37"/>
    <mergeCell ref="C4:C7"/>
    <mergeCell ref="C12:C15"/>
    <mergeCell ref="C32:C35"/>
    <mergeCell ref="C28:C31"/>
    <mergeCell ref="A39:A81"/>
    <mergeCell ref="A85:K85"/>
    <mergeCell ref="I84:K84"/>
    <mergeCell ref="J36:J38"/>
    <mergeCell ref="B55:B57"/>
    <mergeCell ref="C55:C57"/>
    <mergeCell ref="H80:H81"/>
    <mergeCell ref="L55:L57"/>
    <mergeCell ref="J62:J65"/>
    <mergeCell ref="D56:E56"/>
    <mergeCell ref="H76:H79"/>
    <mergeCell ref="K76:K79"/>
    <mergeCell ref="E84:G84"/>
    <mergeCell ref="E83:G83"/>
    <mergeCell ref="H53:H54"/>
    <mergeCell ref="I83:K83"/>
    <mergeCell ref="E82:G82"/>
    <mergeCell ref="I82:K82"/>
    <mergeCell ref="K72:K75"/>
    <mergeCell ref="J76:J79"/>
    <mergeCell ref="F80:F81"/>
    <mergeCell ref="I72:I81"/>
    <mergeCell ref="J80:J81"/>
    <mergeCell ref="H72:H75"/>
    <mergeCell ref="J72:J75"/>
  </mergeCells>
  <phoneticPr fontId="25" type="noConversion"/>
  <conditionalFormatting sqref="G43 G32 G36:G39 G55:G57 G24">
    <cfRule type="cellIs" dxfId="23" priority="41" stopIfTrue="1" operator="equal">
      <formula>0</formula>
    </cfRule>
  </conditionalFormatting>
  <conditionalFormatting sqref="L24:L27 L55:L57 L32:L46">
    <cfRule type="cellIs" dxfId="22" priority="42" stopIfTrue="1" operator="lessThan">
      <formula>1</formula>
    </cfRule>
  </conditionalFormatting>
  <conditionalFormatting sqref="G8 G4">
    <cfRule type="cellIs" dxfId="21" priority="23" stopIfTrue="1" operator="equal">
      <formula>0</formula>
    </cfRule>
  </conditionalFormatting>
  <conditionalFormatting sqref="L4:L11">
    <cfRule type="cellIs" dxfId="20" priority="24" stopIfTrue="1" operator="lessThan">
      <formula>1</formula>
    </cfRule>
  </conditionalFormatting>
  <conditionalFormatting sqref="G28">
    <cfRule type="cellIs" dxfId="19" priority="21" stopIfTrue="1" operator="equal">
      <formula>0</formula>
    </cfRule>
  </conditionalFormatting>
  <conditionalFormatting sqref="L28:L31">
    <cfRule type="cellIs" dxfId="18" priority="22" stopIfTrue="1" operator="lessThan">
      <formula>1</formula>
    </cfRule>
  </conditionalFormatting>
  <conditionalFormatting sqref="G20 G12">
    <cfRule type="cellIs" dxfId="17" priority="19" stopIfTrue="1" operator="equal">
      <formula>0</formula>
    </cfRule>
  </conditionalFormatting>
  <conditionalFormatting sqref="L12:L15 L20:L23">
    <cfRule type="cellIs" dxfId="16" priority="20" stopIfTrue="1" operator="lessThan">
      <formula>1</formula>
    </cfRule>
  </conditionalFormatting>
  <conditionalFormatting sqref="G16">
    <cfRule type="cellIs" dxfId="15" priority="17" stopIfTrue="1" operator="equal">
      <formula>0</formula>
    </cfRule>
  </conditionalFormatting>
  <conditionalFormatting sqref="L16:L19">
    <cfRule type="cellIs" dxfId="14" priority="18" stopIfTrue="1" operator="lessThan">
      <formula>1</formula>
    </cfRule>
  </conditionalFormatting>
  <conditionalFormatting sqref="G53">
    <cfRule type="cellIs" dxfId="13" priority="15" stopIfTrue="1" operator="equal">
      <formula>0</formula>
    </cfRule>
  </conditionalFormatting>
  <conditionalFormatting sqref="G49">
    <cfRule type="cellIs" dxfId="12" priority="13" stopIfTrue="1" operator="equal">
      <formula>0</formula>
    </cfRule>
  </conditionalFormatting>
  <conditionalFormatting sqref="L49">
    <cfRule type="cellIs" dxfId="11" priority="14" stopIfTrue="1" operator="lessThan">
      <formula>1</formula>
    </cfRule>
  </conditionalFormatting>
  <conditionalFormatting sqref="G62 G58">
    <cfRule type="cellIs" dxfId="10" priority="11" stopIfTrue="1" operator="equal">
      <formula>0</formula>
    </cfRule>
  </conditionalFormatting>
  <conditionalFormatting sqref="L58">
    <cfRule type="cellIs" dxfId="9" priority="12" stopIfTrue="1" operator="lessThan">
      <formula>1</formula>
    </cfRule>
  </conditionalFormatting>
  <conditionalFormatting sqref="G70">
    <cfRule type="cellIs" dxfId="8" priority="10" stopIfTrue="1" operator="equal">
      <formula>0</formula>
    </cfRule>
  </conditionalFormatting>
  <conditionalFormatting sqref="G66">
    <cfRule type="cellIs" dxfId="7" priority="8" stopIfTrue="1" operator="equal">
      <formula>0</formula>
    </cfRule>
  </conditionalFormatting>
  <conditionalFormatting sqref="G76 G72">
    <cfRule type="cellIs" dxfId="6" priority="6" stopIfTrue="1" operator="equal">
      <formula>0</formula>
    </cfRule>
  </conditionalFormatting>
  <conditionalFormatting sqref="L72">
    <cfRule type="cellIs" dxfId="5" priority="7" stopIfTrue="1" operator="lessThan">
      <formula>1</formula>
    </cfRule>
  </conditionalFormatting>
  <conditionalFormatting sqref="G80">
    <cfRule type="cellIs" dxfId="4" priority="3" stopIfTrue="1" operator="equal">
      <formula>0</formula>
    </cfRule>
  </conditionalFormatting>
  <conditionalFormatting sqref="G47">
    <cfRule type="cellIs" dxfId="3" priority="1" stopIfTrue="1" operator="equal">
      <formula>0</formula>
    </cfRule>
  </conditionalFormatting>
  <printOptions horizontalCentered="1"/>
  <pageMargins left="0.23622047244094491" right="0.23622047244094491" top="0.47244094488188981" bottom="0.15748031496062992" header="0.27559055118110237" footer="0.15748031496062992"/>
  <pageSetup paperSize="9" scale="65" orientation="portrait" r:id="rId1"/>
  <headerFooter alignWithMargins="0">
    <oddHeader>&amp;Lעמוד &amp;P מתוך &amp;N&amp;C&amp;"Arial,מודגש"&amp;12מכרז מס' 18/6.2017 : הפעלת תוכנית חינוכית חוץ בית ספרית להעמקת הזהות האזרחית והזהות היהודית – ציונית</oddHeader>
    <oddFooter>&amp;L&amp;A</oddFooter>
  </headerFooter>
  <rowBreaks count="1" manualBreakCount="1">
    <brk id="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rightToLeft="1" view="pageBreakPreview" zoomScale="115" zoomScaleNormal="100" zoomScaleSheetLayoutView="115" workbookViewId="0">
      <selection activeCell="D15" sqref="D15"/>
    </sheetView>
  </sheetViews>
  <sheetFormatPr defaultColWidth="9.1796875" defaultRowHeight="17.25" customHeight="1" x14ac:dyDescent="0.3"/>
  <cols>
    <col min="1" max="1" width="8.26953125" style="8" bestFit="1" customWidth="1"/>
    <col min="2" max="2" width="36.81640625" style="8" customWidth="1"/>
    <col min="3" max="3" width="13.453125" style="10" customWidth="1"/>
    <col min="4" max="4" width="6.81640625" style="8" customWidth="1"/>
    <col min="5" max="5" width="8.453125" style="8" customWidth="1"/>
    <col min="6" max="6" width="8.54296875" style="8" customWidth="1"/>
    <col min="7" max="7" width="8" style="8" customWidth="1"/>
    <col min="8" max="8" width="8.54296875" style="8" customWidth="1"/>
    <col min="9" max="9" width="7.26953125" style="8" customWidth="1"/>
    <col min="10" max="10" width="8" style="8" customWidth="1"/>
    <col min="11" max="11" width="8.1796875" style="10" customWidth="1"/>
    <col min="12" max="12" width="8.453125" style="8" customWidth="1"/>
    <col min="13" max="13" width="24" style="8" customWidth="1"/>
    <col min="14" max="15" width="9.1796875" style="8"/>
    <col min="16" max="16" width="10.1796875" style="8" bestFit="1" customWidth="1"/>
    <col min="17" max="16384" width="9.1796875" style="8"/>
  </cols>
  <sheetData>
    <row r="1" spans="1:15" ht="18.5" thickTop="1" x14ac:dyDescent="0.3">
      <c r="A1" s="6" t="s">
        <v>24</v>
      </c>
      <c r="B1" s="7" t="s">
        <v>27</v>
      </c>
      <c r="C1" s="35" t="s">
        <v>20</v>
      </c>
      <c r="D1" s="253" t="s">
        <v>145</v>
      </c>
      <c r="E1" s="254"/>
      <c r="F1" s="254"/>
      <c r="G1" s="254"/>
      <c r="H1" s="255"/>
      <c r="I1" s="36" t="s">
        <v>0</v>
      </c>
      <c r="J1" s="45">
        <v>1</v>
      </c>
      <c r="K1" s="110" t="s">
        <v>21</v>
      </c>
      <c r="L1" s="66"/>
      <c r="M1" s="39"/>
    </row>
    <row r="2" spans="1:15" ht="30" customHeight="1" thickBot="1" x14ac:dyDescent="0.35">
      <c r="A2" s="44" t="s">
        <v>26</v>
      </c>
      <c r="B2" s="9" t="s">
        <v>76</v>
      </c>
      <c r="C2" s="47" t="str">
        <f>'סיכום הצעות'!C2</f>
        <v>41/8.2022</v>
      </c>
      <c r="D2" s="256"/>
      <c r="E2" s="257"/>
      <c r="F2" s="257"/>
      <c r="G2" s="257"/>
      <c r="H2" s="258"/>
      <c r="I2" s="40" t="s">
        <v>1</v>
      </c>
      <c r="J2" s="46">
        <v>2</v>
      </c>
      <c r="K2" s="111" t="s">
        <v>22</v>
      </c>
      <c r="L2" s="67"/>
      <c r="M2" s="43"/>
    </row>
    <row r="3" spans="1:15" s="56" customFormat="1" ht="17.25" customHeight="1" thickTop="1" x14ac:dyDescent="0.25">
      <c r="A3" s="246" t="s">
        <v>2</v>
      </c>
      <c r="B3" s="247"/>
      <c r="C3" s="244" t="s">
        <v>64</v>
      </c>
      <c r="D3" s="54" t="s">
        <v>3</v>
      </c>
      <c r="E3" s="55" t="s">
        <v>5</v>
      </c>
      <c r="F3" s="78">
        <v>1</v>
      </c>
      <c r="G3" s="55" t="s">
        <v>5</v>
      </c>
      <c r="H3" s="78">
        <v>2</v>
      </c>
      <c r="I3" s="55" t="s">
        <v>5</v>
      </c>
      <c r="J3" s="78">
        <v>3</v>
      </c>
      <c r="K3" s="55" t="s">
        <v>5</v>
      </c>
      <c r="L3" s="78">
        <v>4</v>
      </c>
      <c r="M3" s="244" t="s">
        <v>8</v>
      </c>
    </row>
    <row r="4" spans="1:15" s="56" customFormat="1" ht="17.25" customHeight="1" thickBot="1" x14ac:dyDescent="0.3">
      <c r="A4" s="248"/>
      <c r="B4" s="249"/>
      <c r="C4" s="245"/>
      <c r="D4" s="57" t="s">
        <v>4</v>
      </c>
      <c r="E4" s="58" t="s">
        <v>6</v>
      </c>
      <c r="F4" s="59" t="s">
        <v>7</v>
      </c>
      <c r="G4" s="58" t="s">
        <v>6</v>
      </c>
      <c r="H4" s="59" t="s">
        <v>7</v>
      </c>
      <c r="I4" s="58" t="s">
        <v>6</v>
      </c>
      <c r="J4" s="59" t="s">
        <v>7</v>
      </c>
      <c r="K4" s="58" t="s">
        <v>6</v>
      </c>
      <c r="L4" s="59" t="s">
        <v>7</v>
      </c>
      <c r="M4" s="245"/>
      <c r="O4" s="60"/>
    </row>
    <row r="5" spans="1:15" s="56" customFormat="1" ht="26.5" thickTop="1" x14ac:dyDescent="0.25">
      <c r="A5" s="250" t="s">
        <v>65</v>
      </c>
      <c r="B5" s="158" t="s">
        <v>150</v>
      </c>
      <c r="C5" s="155" t="s">
        <v>58</v>
      </c>
      <c r="D5" s="62">
        <v>0.25</v>
      </c>
      <c r="E5" s="68"/>
      <c r="F5" s="69"/>
      <c r="G5" s="68"/>
      <c r="H5" s="69"/>
      <c r="I5" s="68"/>
      <c r="J5" s="69"/>
      <c r="K5" s="68"/>
      <c r="L5" s="69"/>
      <c r="M5" s="151" t="s">
        <v>59</v>
      </c>
    </row>
    <row r="6" spans="1:15" s="56" customFormat="1" ht="26" x14ac:dyDescent="0.25">
      <c r="A6" s="251"/>
      <c r="B6" s="159" t="s">
        <v>151</v>
      </c>
      <c r="C6" s="155" t="s">
        <v>58</v>
      </c>
      <c r="D6" s="62">
        <v>0.37</v>
      </c>
      <c r="E6" s="68"/>
      <c r="F6" s="70"/>
      <c r="G6" s="68"/>
      <c r="H6" s="70"/>
      <c r="I6" s="68"/>
      <c r="J6" s="69"/>
      <c r="K6" s="68"/>
      <c r="L6" s="69"/>
      <c r="M6" s="152" t="s">
        <v>59</v>
      </c>
    </row>
    <row r="7" spans="1:15" s="56" customFormat="1" ht="26" x14ac:dyDescent="0.25">
      <c r="A7" s="251"/>
      <c r="B7" s="159" t="s">
        <v>154</v>
      </c>
      <c r="C7" s="61" t="s">
        <v>58</v>
      </c>
      <c r="D7" s="62">
        <v>0.38</v>
      </c>
      <c r="E7" s="68"/>
      <c r="F7" s="70"/>
      <c r="G7" s="68"/>
      <c r="H7" s="70"/>
      <c r="I7" s="68"/>
      <c r="J7" s="69"/>
      <c r="K7" s="68"/>
      <c r="L7" s="69"/>
      <c r="M7" s="152" t="s">
        <v>59</v>
      </c>
    </row>
    <row r="8" spans="1:15" s="56" customFormat="1" ht="17.25" customHeight="1" thickBot="1" x14ac:dyDescent="0.3">
      <c r="A8" s="251"/>
      <c r="B8" s="79"/>
      <c r="C8" s="61"/>
      <c r="D8" s="80"/>
      <c r="E8" s="68"/>
      <c r="F8" s="81"/>
      <c r="G8" s="68"/>
      <c r="H8" s="81"/>
      <c r="I8" s="68"/>
      <c r="J8" s="81"/>
      <c r="K8" s="68"/>
      <c r="L8" s="81"/>
      <c r="M8" s="153" t="s">
        <v>59</v>
      </c>
    </row>
    <row r="9" spans="1:15" s="56" customFormat="1" ht="17.25" customHeight="1" thickBot="1" x14ac:dyDescent="0.3">
      <c r="A9" s="252"/>
      <c r="B9" s="88" t="s">
        <v>9</v>
      </c>
      <c r="C9" s="89"/>
      <c r="D9" s="90">
        <f>SUM(D5:D8)</f>
        <v>1</v>
      </c>
      <c r="E9" s="91"/>
      <c r="F9" s="92"/>
      <c r="G9" s="91"/>
      <c r="H9" s="92"/>
      <c r="I9" s="91"/>
      <c r="J9" s="92"/>
      <c r="K9" s="91"/>
      <c r="L9" s="92"/>
      <c r="M9" s="93"/>
    </row>
    <row r="10" spans="1:15" s="56" customFormat="1" ht="17.25" customHeight="1" thickTop="1" thickBot="1" x14ac:dyDescent="0.3">
      <c r="A10" s="250" t="s">
        <v>32</v>
      </c>
      <c r="B10" s="82" t="s">
        <v>32</v>
      </c>
      <c r="C10" s="61" t="s">
        <v>19</v>
      </c>
      <c r="D10" s="83">
        <v>1</v>
      </c>
      <c r="E10" s="68"/>
      <c r="F10" s="70"/>
      <c r="G10" s="68"/>
      <c r="H10" s="70"/>
      <c r="I10" s="68"/>
      <c r="J10" s="81"/>
      <c r="K10" s="68"/>
      <c r="L10" s="81"/>
      <c r="M10" s="153" t="s">
        <v>59</v>
      </c>
    </row>
    <row r="11" spans="1:15" s="56" customFormat="1" ht="17.25" customHeight="1" thickBot="1" x14ac:dyDescent="0.3">
      <c r="A11" s="252"/>
      <c r="B11" s="88" t="s">
        <v>9</v>
      </c>
      <c r="C11" s="89"/>
      <c r="D11" s="90">
        <f>SUM(D10)</f>
        <v>1</v>
      </c>
      <c r="E11" s="91"/>
      <c r="F11" s="92"/>
      <c r="G11" s="91"/>
      <c r="H11" s="92"/>
      <c r="I11" s="91"/>
      <c r="J11" s="92"/>
      <c r="K11" s="91"/>
      <c r="L11" s="92"/>
      <c r="M11" s="93"/>
    </row>
    <row r="12" spans="1:15" s="56" customFormat="1" ht="17.25" customHeight="1" thickTop="1" x14ac:dyDescent="0.25">
      <c r="A12" s="250" t="s">
        <v>77</v>
      </c>
      <c r="B12" s="82" t="s">
        <v>78</v>
      </c>
      <c r="C12" s="61" t="s">
        <v>19</v>
      </c>
      <c r="D12" s="80">
        <v>0.33300000000000002</v>
      </c>
      <c r="E12" s="68"/>
      <c r="F12" s="69"/>
      <c r="G12" s="71"/>
      <c r="H12" s="69"/>
      <c r="I12" s="71"/>
      <c r="J12" s="81"/>
      <c r="K12" s="71"/>
      <c r="L12" s="81"/>
      <c r="M12" s="153" t="s">
        <v>59</v>
      </c>
    </row>
    <row r="13" spans="1:15" s="56" customFormat="1" ht="17.25" customHeight="1" x14ac:dyDescent="0.25">
      <c r="A13" s="251"/>
      <c r="B13" s="63" t="s">
        <v>79</v>
      </c>
      <c r="C13" s="61" t="s">
        <v>19</v>
      </c>
      <c r="D13" s="64">
        <v>0.33300000000000002</v>
      </c>
      <c r="E13" s="68"/>
      <c r="F13" s="70"/>
      <c r="G13" s="72"/>
      <c r="H13" s="70"/>
      <c r="I13" s="72"/>
      <c r="J13" s="70"/>
      <c r="K13" s="72"/>
      <c r="L13" s="70"/>
      <c r="M13" s="154" t="s">
        <v>59</v>
      </c>
    </row>
    <row r="14" spans="1:15" s="56" customFormat="1" ht="17.25" customHeight="1" thickBot="1" x14ac:dyDescent="0.3">
      <c r="A14" s="251"/>
      <c r="B14" s="82" t="s">
        <v>80</v>
      </c>
      <c r="C14" s="61" t="s">
        <v>19</v>
      </c>
      <c r="D14" s="64">
        <v>0.33300000000000002</v>
      </c>
      <c r="E14" s="68"/>
      <c r="F14" s="70"/>
      <c r="G14" s="72"/>
      <c r="H14" s="70"/>
      <c r="I14" s="72"/>
      <c r="J14" s="70"/>
      <c r="K14" s="72"/>
      <c r="L14" s="70"/>
      <c r="M14" s="154" t="s">
        <v>59</v>
      </c>
    </row>
    <row r="15" spans="1:15" s="56" customFormat="1" ht="17.25" customHeight="1" thickBot="1" x14ac:dyDescent="0.3">
      <c r="A15" s="252"/>
      <c r="B15" s="88" t="s">
        <v>9</v>
      </c>
      <c r="C15" s="89"/>
      <c r="D15" s="90">
        <f>SUM(D12:D14)</f>
        <v>0.99900000000000011</v>
      </c>
      <c r="E15" s="91"/>
      <c r="F15" s="92"/>
      <c r="G15" s="91"/>
      <c r="H15" s="92"/>
      <c r="I15" s="91"/>
      <c r="J15" s="92"/>
      <c r="K15" s="91"/>
      <c r="L15" s="92"/>
      <c r="M15" s="93"/>
    </row>
    <row r="16" spans="1:15" s="56" customFormat="1" ht="17.25" customHeight="1" thickTop="1" x14ac:dyDescent="0.25">
      <c r="A16" s="250" t="s">
        <v>35</v>
      </c>
      <c r="B16" s="158" t="s">
        <v>157</v>
      </c>
      <c r="C16" s="61" t="s">
        <v>19</v>
      </c>
      <c r="D16" s="80">
        <v>0.5</v>
      </c>
      <c r="E16" s="68"/>
      <c r="F16" s="69"/>
      <c r="G16" s="71"/>
      <c r="H16" s="69"/>
      <c r="I16" s="71"/>
      <c r="J16" s="81"/>
      <c r="K16" s="71"/>
      <c r="L16" s="81"/>
      <c r="M16" s="153" t="s">
        <v>59</v>
      </c>
    </row>
    <row r="17" spans="1:16" s="56" customFormat="1" ht="17.25" customHeight="1" thickBot="1" x14ac:dyDescent="0.3">
      <c r="A17" s="251"/>
      <c r="B17" s="79" t="s">
        <v>158</v>
      </c>
      <c r="C17" s="61" t="s">
        <v>19</v>
      </c>
      <c r="D17" s="64">
        <v>0.5</v>
      </c>
      <c r="E17" s="68"/>
      <c r="F17" s="70"/>
      <c r="G17" s="72"/>
      <c r="H17" s="70"/>
      <c r="I17" s="72"/>
      <c r="J17" s="70"/>
      <c r="K17" s="72"/>
      <c r="L17" s="70"/>
      <c r="M17" s="154" t="s">
        <v>59</v>
      </c>
      <c r="P17" s="56">
        <f>513/1.17</f>
        <v>438.46153846153851</v>
      </c>
    </row>
    <row r="18" spans="1:16" s="56" customFormat="1" ht="17.25" customHeight="1" thickBot="1" x14ac:dyDescent="0.3">
      <c r="A18" s="252"/>
      <c r="B18" s="88" t="s">
        <v>9</v>
      </c>
      <c r="C18" s="89"/>
      <c r="D18" s="90">
        <f>SUM(D16:D17)</f>
        <v>1</v>
      </c>
      <c r="E18" s="91"/>
      <c r="F18" s="92"/>
      <c r="G18" s="91"/>
      <c r="H18" s="92"/>
      <c r="I18" s="91"/>
      <c r="J18" s="92"/>
      <c r="K18" s="91"/>
      <c r="L18" s="92"/>
      <c r="M18" s="93"/>
    </row>
    <row r="19" spans="1:16" s="56" customFormat="1" ht="17.25" customHeight="1" thickTop="1" x14ac:dyDescent="0.25">
      <c r="A19" s="250" t="s">
        <v>66</v>
      </c>
      <c r="B19" s="259" t="s">
        <v>2</v>
      </c>
      <c r="C19" s="244" t="s">
        <v>62</v>
      </c>
      <c r="D19" s="244" t="s">
        <v>63</v>
      </c>
      <c r="E19" s="55" t="s">
        <v>5</v>
      </c>
      <c r="F19" s="78">
        <v>1</v>
      </c>
      <c r="G19" s="55" t="s">
        <v>5</v>
      </c>
      <c r="H19" s="78">
        <v>2</v>
      </c>
      <c r="I19" s="55" t="s">
        <v>5</v>
      </c>
      <c r="J19" s="78">
        <v>3</v>
      </c>
      <c r="K19" s="55" t="s">
        <v>5</v>
      </c>
      <c r="L19" s="78">
        <v>4</v>
      </c>
      <c r="M19" s="244" t="s">
        <v>8</v>
      </c>
    </row>
    <row r="20" spans="1:16" s="56" customFormat="1" ht="17.25" customHeight="1" thickBot="1" x14ac:dyDescent="0.3">
      <c r="A20" s="251"/>
      <c r="B20" s="260"/>
      <c r="C20" s="245"/>
      <c r="D20" s="245"/>
      <c r="E20" s="58" t="s">
        <v>6</v>
      </c>
      <c r="F20" s="59" t="s">
        <v>7</v>
      </c>
      <c r="G20" s="58" t="s">
        <v>6</v>
      </c>
      <c r="H20" s="59" t="s">
        <v>7</v>
      </c>
      <c r="I20" s="58" t="s">
        <v>6</v>
      </c>
      <c r="J20" s="59" t="s">
        <v>7</v>
      </c>
      <c r="K20" s="58" t="s">
        <v>6</v>
      </c>
      <c r="L20" s="59" t="s">
        <v>7</v>
      </c>
      <c r="M20" s="245"/>
      <c r="O20" s="60"/>
    </row>
    <row r="21" spans="1:16" s="56" customFormat="1" ht="17.25" customHeight="1" thickTop="1" x14ac:dyDescent="0.25">
      <c r="A21" s="251"/>
      <c r="B21" s="177" t="s">
        <v>148</v>
      </c>
      <c r="C21" s="107" t="s">
        <v>81</v>
      </c>
      <c r="D21" s="85">
        <v>30000</v>
      </c>
      <c r="E21" s="74"/>
      <c r="F21" s="86"/>
      <c r="G21" s="87"/>
      <c r="H21" s="86"/>
      <c r="I21" s="87"/>
      <c r="J21" s="86"/>
      <c r="K21" s="87"/>
      <c r="L21" s="86"/>
      <c r="M21" s="84"/>
    </row>
    <row r="22" spans="1:16" s="56" customFormat="1" ht="24.75" customHeight="1" thickBot="1" x14ac:dyDescent="0.3">
      <c r="A22" s="251"/>
      <c r="B22" s="160"/>
      <c r="C22" s="108"/>
      <c r="D22" s="73"/>
      <c r="E22" s="74"/>
      <c r="F22" s="75"/>
      <c r="G22" s="76"/>
      <c r="H22" s="75"/>
      <c r="I22" s="76"/>
      <c r="J22" s="75"/>
      <c r="K22" s="76"/>
      <c r="L22" s="75"/>
      <c r="M22" s="65"/>
    </row>
    <row r="23" spans="1:16" s="56" customFormat="1" ht="17.25" customHeight="1" thickBot="1" x14ac:dyDescent="0.3">
      <c r="A23" s="252"/>
      <c r="B23" s="161" t="s">
        <v>23</v>
      </c>
      <c r="C23" s="89"/>
      <c r="D23" s="94"/>
      <c r="E23" s="95"/>
      <c r="F23" s="92"/>
      <c r="G23" s="91"/>
      <c r="H23" s="92"/>
      <c r="I23" s="91"/>
      <c r="J23" s="92"/>
      <c r="K23" s="91"/>
      <c r="L23" s="92"/>
      <c r="M23" s="93"/>
    </row>
    <row r="24" spans="1:16" s="56" customFormat="1" ht="17.25" customHeight="1" thickTop="1" x14ac:dyDescent="0.25"/>
  </sheetData>
  <mergeCells count="13">
    <mergeCell ref="D1:H2"/>
    <mergeCell ref="B19:B20"/>
    <mergeCell ref="C19:C20"/>
    <mergeCell ref="D19:D20"/>
    <mergeCell ref="A16:A18"/>
    <mergeCell ref="A10:A11"/>
    <mergeCell ref="A12:A15"/>
    <mergeCell ref="M19:M20"/>
    <mergeCell ref="M3:M4"/>
    <mergeCell ref="C3:C4"/>
    <mergeCell ref="A3:B4"/>
    <mergeCell ref="A5:A9"/>
    <mergeCell ref="A19:A23"/>
  </mergeCells>
  <phoneticPr fontId="0" type="noConversion"/>
  <conditionalFormatting sqref="D9 D11 D18">
    <cfRule type="cellIs" dxfId="2" priority="2" stopIfTrue="1" operator="notEqual">
      <formula>1</formula>
    </cfRule>
  </conditionalFormatting>
  <conditionalFormatting sqref="D15">
    <cfRule type="cellIs" dxfId="1" priority="1" stopIfTrue="1" operator="notEqual">
      <formula>1</formula>
    </cfRule>
  </conditionalFormatting>
  <printOptions horizontalCentered="1"/>
  <pageMargins left="0" right="0.15748031496062992" top="0.52" bottom="0" header="0" footer="0"/>
  <pageSetup paperSize="9" scale="94" orientation="landscape" horizontalDpi="300" verticalDpi="300" r:id="rId1"/>
  <headerFooter alignWithMargins="0">
    <oddHeader xml:space="preserve">&amp;Lנספח מספר 11, א'
</oddHeader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rightToLeft="1" view="pageBreakPreview" zoomScaleNormal="100" zoomScaleSheetLayoutView="100" workbookViewId="0">
      <selection activeCell="C3" sqref="C3"/>
    </sheetView>
  </sheetViews>
  <sheetFormatPr defaultColWidth="9.1796875" defaultRowHeight="17.25" customHeight="1" x14ac:dyDescent="0.3"/>
  <cols>
    <col min="1" max="1" width="6.26953125" style="11" customWidth="1"/>
    <col min="2" max="2" width="21.81640625" style="11" customWidth="1"/>
    <col min="3" max="3" width="12.81640625" style="11" customWidth="1"/>
    <col min="4" max="4" width="9.1796875" style="11" customWidth="1"/>
    <col min="5" max="5" width="9.1796875" style="11"/>
    <col min="6" max="7" width="9" style="11" customWidth="1"/>
    <col min="8" max="8" width="10" style="11" customWidth="1"/>
    <col min="9" max="9" width="10.7265625" style="11" customWidth="1"/>
    <col min="10" max="10" width="8.7265625" style="11" customWidth="1"/>
    <col min="11" max="11" width="9.7265625" style="11" bestFit="1" customWidth="1"/>
    <col min="12" max="12" width="24.1796875" style="11" customWidth="1"/>
    <col min="13" max="16384" width="9.1796875" style="11"/>
  </cols>
  <sheetData>
    <row r="1" spans="1:12" s="8" customFormat="1" ht="17.25" customHeight="1" thickTop="1" x14ac:dyDescent="0.3">
      <c r="A1" s="282" t="s">
        <v>18</v>
      </c>
      <c r="B1" s="283"/>
      <c r="C1" s="35" t="s">
        <v>20</v>
      </c>
      <c r="D1" s="253" t="s">
        <v>145</v>
      </c>
      <c r="E1" s="254"/>
      <c r="F1" s="254"/>
      <c r="G1" s="254"/>
      <c r="H1" s="255"/>
      <c r="I1" s="36" t="s">
        <v>0</v>
      </c>
      <c r="J1" s="37">
        <v>2</v>
      </c>
      <c r="K1" s="38" t="s">
        <v>21</v>
      </c>
      <c r="L1" s="39" t="str">
        <f ca="1">CELL("filename")</f>
        <v>C:\Users\shirm\Desktop\גיבוי 150322\משרד החינוך\מסעות זהות יהודית\[מחוון 2022.xlsx]סיכום הצעות</v>
      </c>
    </row>
    <row r="2" spans="1:12" s="8" customFormat="1" ht="17.25" customHeight="1" thickBot="1" x14ac:dyDescent="0.35">
      <c r="A2" s="284" t="s">
        <v>76</v>
      </c>
      <c r="B2" s="285"/>
      <c r="C2" s="47" t="s">
        <v>163</v>
      </c>
      <c r="D2" s="256"/>
      <c r="E2" s="257"/>
      <c r="F2" s="257"/>
      <c r="G2" s="257"/>
      <c r="H2" s="258"/>
      <c r="I2" s="40" t="s">
        <v>1</v>
      </c>
      <c r="J2" s="41">
        <v>2</v>
      </c>
      <c r="K2" s="42" t="s">
        <v>22</v>
      </c>
      <c r="L2" s="43"/>
    </row>
    <row r="3" spans="1:12" s="15" customFormat="1" ht="17.25" customHeight="1" thickTop="1" thickBot="1" x14ac:dyDescent="0.35">
      <c r="A3" s="12"/>
      <c r="B3" s="13"/>
      <c r="C3" s="14"/>
      <c r="D3" s="278" t="s">
        <v>28</v>
      </c>
      <c r="E3" s="279"/>
      <c r="F3" s="279"/>
      <c r="G3" s="279"/>
      <c r="H3" s="5">
        <f>+C23</f>
        <v>0.5</v>
      </c>
      <c r="I3" s="13" t="s">
        <v>29</v>
      </c>
      <c r="J3" s="5">
        <f>+C24</f>
        <v>0.5</v>
      </c>
      <c r="K3" s="13" t="s">
        <v>17</v>
      </c>
      <c r="L3" s="14"/>
    </row>
    <row r="4" spans="1:12" s="105" customFormat="1" ht="20.149999999999999" customHeight="1" thickTop="1" x14ac:dyDescent="0.25">
      <c r="A4" s="291" t="s">
        <v>10</v>
      </c>
      <c r="B4" s="288" t="s">
        <v>11</v>
      </c>
      <c r="C4" s="261" t="s">
        <v>12</v>
      </c>
      <c r="D4" s="264" t="s">
        <v>36</v>
      </c>
      <c r="E4" s="267" t="s">
        <v>32</v>
      </c>
      <c r="F4" s="267" t="s">
        <v>149</v>
      </c>
      <c r="G4" s="267" t="s">
        <v>35</v>
      </c>
      <c r="H4" s="294" t="s">
        <v>37</v>
      </c>
      <c r="I4" s="264" t="s">
        <v>38</v>
      </c>
      <c r="J4" s="294" t="s">
        <v>39</v>
      </c>
      <c r="K4" s="270" t="s">
        <v>75</v>
      </c>
      <c r="L4" s="261" t="s">
        <v>41</v>
      </c>
    </row>
    <row r="5" spans="1:12" s="105" customFormat="1" ht="20.149999999999999" customHeight="1" x14ac:dyDescent="0.25">
      <c r="A5" s="292"/>
      <c r="B5" s="289"/>
      <c r="C5" s="262"/>
      <c r="D5" s="265"/>
      <c r="E5" s="268"/>
      <c r="F5" s="268"/>
      <c r="G5" s="268"/>
      <c r="H5" s="295"/>
      <c r="I5" s="265"/>
      <c r="J5" s="295"/>
      <c r="K5" s="271"/>
      <c r="L5" s="262"/>
    </row>
    <row r="6" spans="1:12" s="105" customFormat="1" ht="20.149999999999999" customHeight="1" thickBot="1" x14ac:dyDescent="0.3">
      <c r="A6" s="292"/>
      <c r="B6" s="289"/>
      <c r="C6" s="263"/>
      <c r="D6" s="266"/>
      <c r="E6" s="269"/>
      <c r="F6" s="269"/>
      <c r="G6" s="269"/>
      <c r="H6" s="296"/>
      <c r="I6" s="266"/>
      <c r="J6" s="296"/>
      <c r="K6" s="272"/>
      <c r="L6" s="262"/>
    </row>
    <row r="7" spans="1:12" s="106" customFormat="1" ht="18" customHeight="1" thickTop="1" thickBot="1" x14ac:dyDescent="0.3">
      <c r="A7" s="293"/>
      <c r="B7" s="290"/>
      <c r="C7" s="16" t="s">
        <v>13</v>
      </c>
      <c r="D7" s="1">
        <v>0.4</v>
      </c>
      <c r="E7" s="2">
        <v>0.1</v>
      </c>
      <c r="F7" s="2">
        <v>0.25</v>
      </c>
      <c r="G7" s="2">
        <v>0.25</v>
      </c>
      <c r="H7" s="3">
        <f>SUM(D7:G7)</f>
        <v>1</v>
      </c>
      <c r="I7" s="1">
        <v>1</v>
      </c>
      <c r="J7" s="3">
        <v>1</v>
      </c>
      <c r="K7" s="4"/>
      <c r="L7" s="263"/>
    </row>
    <row r="8" spans="1:12" s="100" customFormat="1" ht="17.25" customHeight="1" thickTop="1" x14ac:dyDescent="0.25">
      <c r="A8" s="287">
        <v>1</v>
      </c>
      <c r="B8" s="286"/>
      <c r="C8" s="96" t="s">
        <v>14</v>
      </c>
      <c r="D8" s="97"/>
      <c r="E8" s="98"/>
      <c r="F8" s="99"/>
      <c r="G8" s="99"/>
      <c r="H8" s="303"/>
      <c r="I8" s="99"/>
      <c r="J8" s="303"/>
      <c r="K8" s="298"/>
      <c r="L8" s="280"/>
    </row>
    <row r="9" spans="1:12" s="100" customFormat="1" ht="17.25" customHeight="1" x14ac:dyDescent="0.25">
      <c r="A9" s="277"/>
      <c r="B9" s="275"/>
      <c r="C9" s="101" t="s">
        <v>15</v>
      </c>
      <c r="D9" s="102"/>
      <c r="E9" s="103"/>
      <c r="F9" s="103"/>
      <c r="G9" s="103"/>
      <c r="H9" s="302"/>
      <c r="I9" s="102"/>
      <c r="J9" s="302"/>
      <c r="K9" s="299"/>
      <c r="L9" s="281"/>
    </row>
    <row r="10" spans="1:12" s="100" customFormat="1" ht="17.25" customHeight="1" x14ac:dyDescent="0.25">
      <c r="A10" s="273">
        <v>2</v>
      </c>
      <c r="B10" s="275"/>
      <c r="C10" s="104" t="s">
        <v>14</v>
      </c>
      <c r="D10" s="97"/>
      <c r="E10" s="98"/>
      <c r="F10" s="99"/>
      <c r="G10" s="99"/>
      <c r="H10" s="300"/>
      <c r="I10" s="99"/>
      <c r="J10" s="300"/>
      <c r="K10" s="304"/>
      <c r="L10" s="281"/>
    </row>
    <row r="11" spans="1:12" s="100" customFormat="1" ht="17.25" customHeight="1" x14ac:dyDescent="0.25">
      <c r="A11" s="277"/>
      <c r="B11" s="275"/>
      <c r="C11" s="101" t="s">
        <v>15</v>
      </c>
      <c r="D11" s="102"/>
      <c r="E11" s="103"/>
      <c r="F11" s="103"/>
      <c r="G11" s="103"/>
      <c r="H11" s="302"/>
      <c r="I11" s="102"/>
      <c r="J11" s="302"/>
      <c r="K11" s="299"/>
      <c r="L11" s="281"/>
    </row>
    <row r="12" spans="1:12" s="100" customFormat="1" ht="17.25" customHeight="1" x14ac:dyDescent="0.25">
      <c r="A12" s="273">
        <v>3</v>
      </c>
      <c r="B12" s="275"/>
      <c r="C12" s="104" t="s">
        <v>14</v>
      </c>
      <c r="D12" s="97"/>
      <c r="E12" s="98"/>
      <c r="F12" s="99"/>
      <c r="G12" s="99"/>
      <c r="H12" s="300"/>
      <c r="I12" s="99"/>
      <c r="J12" s="300"/>
      <c r="K12" s="304"/>
      <c r="L12" s="281"/>
    </row>
    <row r="13" spans="1:12" s="100" customFormat="1" ht="17.25" customHeight="1" x14ac:dyDescent="0.25">
      <c r="A13" s="277"/>
      <c r="B13" s="275"/>
      <c r="C13" s="101" t="s">
        <v>15</v>
      </c>
      <c r="D13" s="102"/>
      <c r="E13" s="103"/>
      <c r="F13" s="103"/>
      <c r="G13" s="103"/>
      <c r="H13" s="302"/>
      <c r="I13" s="102"/>
      <c r="J13" s="302"/>
      <c r="K13" s="299"/>
      <c r="L13" s="281"/>
    </row>
    <row r="14" spans="1:12" s="100" customFormat="1" ht="17.25" customHeight="1" x14ac:dyDescent="0.25">
      <c r="A14" s="273">
        <v>4</v>
      </c>
      <c r="B14" s="275"/>
      <c r="C14" s="104" t="s">
        <v>14</v>
      </c>
      <c r="D14" s="97"/>
      <c r="E14" s="98"/>
      <c r="F14" s="99"/>
      <c r="G14" s="99"/>
      <c r="H14" s="300"/>
      <c r="I14" s="99"/>
      <c r="J14" s="300"/>
      <c r="K14" s="304"/>
      <c r="L14" s="281"/>
    </row>
    <row r="15" spans="1:12" s="100" customFormat="1" ht="17.25" customHeight="1" x14ac:dyDescent="0.25">
      <c r="A15" s="277"/>
      <c r="B15" s="275"/>
      <c r="C15" s="101" t="s">
        <v>15</v>
      </c>
      <c r="D15" s="102"/>
      <c r="E15" s="103"/>
      <c r="F15" s="103"/>
      <c r="G15" s="103"/>
      <c r="H15" s="302"/>
      <c r="I15" s="102"/>
      <c r="J15" s="302"/>
      <c r="K15" s="299"/>
      <c r="L15" s="281"/>
    </row>
    <row r="16" spans="1:12" s="100" customFormat="1" ht="17.25" customHeight="1" x14ac:dyDescent="0.25">
      <c r="A16" s="273">
        <v>5</v>
      </c>
      <c r="B16" s="275"/>
      <c r="C16" s="104" t="s">
        <v>14</v>
      </c>
      <c r="D16" s="97"/>
      <c r="E16" s="98"/>
      <c r="F16" s="99"/>
      <c r="G16" s="99"/>
      <c r="H16" s="300"/>
      <c r="I16" s="99"/>
      <c r="J16" s="300"/>
      <c r="K16" s="304"/>
      <c r="L16" s="281"/>
    </row>
    <row r="17" spans="1:12" s="100" customFormat="1" ht="17.25" customHeight="1" x14ac:dyDescent="0.25">
      <c r="A17" s="277"/>
      <c r="B17" s="275"/>
      <c r="C17" s="101" t="s">
        <v>15</v>
      </c>
      <c r="D17" s="102"/>
      <c r="E17" s="103"/>
      <c r="F17" s="103"/>
      <c r="G17" s="103"/>
      <c r="H17" s="302"/>
      <c r="I17" s="102"/>
      <c r="J17" s="302"/>
      <c r="K17" s="299"/>
      <c r="L17" s="281"/>
    </row>
    <row r="18" spans="1:12" s="100" customFormat="1" ht="17.25" customHeight="1" x14ac:dyDescent="0.25">
      <c r="A18" s="273">
        <v>6</v>
      </c>
      <c r="B18" s="275"/>
      <c r="C18" s="104" t="s">
        <v>14</v>
      </c>
      <c r="D18" s="97"/>
      <c r="E18" s="98"/>
      <c r="F18" s="99"/>
      <c r="G18" s="99"/>
      <c r="H18" s="300"/>
      <c r="I18" s="99"/>
      <c r="J18" s="300"/>
      <c r="K18" s="304"/>
      <c r="L18" s="281"/>
    </row>
    <row r="19" spans="1:12" s="100" customFormat="1" ht="17.25" customHeight="1" thickBot="1" x14ac:dyDescent="0.3">
      <c r="A19" s="274"/>
      <c r="B19" s="276"/>
      <c r="C19" s="101" t="s">
        <v>15</v>
      </c>
      <c r="D19" s="102"/>
      <c r="E19" s="103"/>
      <c r="F19" s="103"/>
      <c r="G19" s="103"/>
      <c r="H19" s="301"/>
      <c r="I19" s="102"/>
      <c r="J19" s="301"/>
      <c r="K19" s="305"/>
      <c r="L19" s="297"/>
    </row>
    <row r="20" spans="1:12" ht="17.25" customHeight="1" thickTop="1" thickBot="1" x14ac:dyDescent="0.35">
      <c r="A20" s="34"/>
      <c r="B20" s="18"/>
      <c r="C20" s="19"/>
      <c r="D20" s="30"/>
      <c r="E20" s="31"/>
      <c r="F20" s="31"/>
      <c r="G20" s="31"/>
      <c r="H20" s="32"/>
      <c r="I20" s="48">
        <f>MIN(I8,I10,I12,I14,I16,I18)</f>
        <v>0</v>
      </c>
      <c r="J20" s="32"/>
      <c r="K20" s="30"/>
      <c r="L20" s="33"/>
    </row>
    <row r="21" spans="1:12" ht="17.25" customHeight="1" thickTop="1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spans="1:12" ht="17.2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17"/>
    </row>
    <row r="23" spans="1:12" ht="17.25" customHeight="1" x14ac:dyDescent="0.3">
      <c r="A23" s="23"/>
      <c r="B23" s="52" t="s">
        <v>30</v>
      </c>
      <c r="C23" s="51">
        <v>0.5</v>
      </c>
      <c r="D23" s="24"/>
      <c r="E23" s="24"/>
      <c r="F23" s="24"/>
      <c r="G23" s="24"/>
      <c r="H23" s="24"/>
      <c r="I23" s="24"/>
      <c r="J23" s="24"/>
      <c r="K23" s="24"/>
      <c r="L23" s="17"/>
    </row>
    <row r="24" spans="1:12" ht="17.25" customHeight="1" x14ac:dyDescent="0.3">
      <c r="A24" s="23"/>
      <c r="B24" s="52" t="s">
        <v>31</v>
      </c>
      <c r="C24" s="51">
        <v>0.5</v>
      </c>
      <c r="D24" s="24"/>
      <c r="E24" s="24"/>
      <c r="F24" s="24"/>
      <c r="G24" s="24"/>
      <c r="H24" s="24"/>
      <c r="I24" s="24"/>
      <c r="J24" s="24"/>
      <c r="K24" s="24"/>
      <c r="L24" s="17"/>
    </row>
    <row r="25" spans="1:12" ht="17.25" customHeight="1" x14ac:dyDescent="0.3">
      <c r="A25" s="23"/>
      <c r="B25" s="52" t="s">
        <v>16</v>
      </c>
      <c r="C25" s="51">
        <f>SUM(C23:C24)</f>
        <v>1</v>
      </c>
      <c r="D25" s="24"/>
      <c r="E25" s="24"/>
      <c r="F25" s="24"/>
      <c r="G25" s="24"/>
      <c r="H25" s="24"/>
      <c r="I25" s="24"/>
      <c r="J25" s="24"/>
      <c r="K25" s="24"/>
      <c r="L25" s="17"/>
    </row>
    <row r="26" spans="1:12" ht="17.25" customHeight="1" x14ac:dyDescent="0.3">
      <c r="A26" s="23"/>
      <c r="B26" s="52"/>
      <c r="C26" s="50"/>
      <c r="D26" s="24"/>
      <c r="E26" s="24"/>
      <c r="F26" s="24"/>
      <c r="G26" s="24"/>
      <c r="H26" s="24"/>
      <c r="I26" s="24"/>
      <c r="J26" s="24"/>
      <c r="K26" s="24"/>
      <c r="L26" s="17"/>
    </row>
    <row r="27" spans="1:12" ht="42.75" customHeight="1" x14ac:dyDescent="0.3">
      <c r="A27" s="23"/>
      <c r="B27" s="53" t="s">
        <v>25</v>
      </c>
      <c r="C27" s="51">
        <v>0.8</v>
      </c>
      <c r="D27" s="24"/>
      <c r="E27" s="24"/>
      <c r="F27" s="24"/>
      <c r="G27" s="24"/>
      <c r="H27" s="24"/>
      <c r="I27" s="24"/>
      <c r="J27" s="24"/>
      <c r="K27" s="24"/>
      <c r="L27" s="17"/>
    </row>
    <row r="28" spans="1:12" ht="17.25" customHeight="1" x14ac:dyDescent="0.3">
      <c r="A28" s="23"/>
      <c r="B28" s="24"/>
      <c r="C28" s="26"/>
      <c r="D28" s="24"/>
      <c r="E28" s="24"/>
      <c r="F28" s="24"/>
      <c r="G28" s="24"/>
      <c r="H28" s="24"/>
      <c r="I28" s="24"/>
      <c r="J28" s="24"/>
      <c r="K28" s="24"/>
      <c r="L28" s="17"/>
    </row>
    <row r="29" spans="1:12" ht="17.25" customHeight="1" x14ac:dyDescent="0.35">
      <c r="A29" s="23"/>
      <c r="B29" s="49" t="s">
        <v>33</v>
      </c>
      <c r="C29" s="25"/>
      <c r="D29" s="25"/>
      <c r="E29" s="25"/>
      <c r="F29" s="51">
        <v>0.7</v>
      </c>
      <c r="G29" s="51"/>
      <c r="H29" s="24"/>
      <c r="I29" s="24"/>
      <c r="J29" s="24"/>
      <c r="K29" s="24"/>
      <c r="L29" s="17"/>
    </row>
    <row r="30" spans="1:12" ht="17.25" customHeight="1" thickBo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</row>
    <row r="31" spans="1:12" ht="17.25" customHeight="1" thickTop="1" x14ac:dyDescent="0.3"/>
  </sheetData>
  <mergeCells count="52">
    <mergeCell ref="H10:H11"/>
    <mergeCell ref="H8:H9"/>
    <mergeCell ref="H18:H19"/>
    <mergeCell ref="H16:H17"/>
    <mergeCell ref="H14:H15"/>
    <mergeCell ref="H12:H13"/>
    <mergeCell ref="K8:K9"/>
    <mergeCell ref="J18:J19"/>
    <mergeCell ref="J16:J17"/>
    <mergeCell ref="J14:J15"/>
    <mergeCell ref="J12:J13"/>
    <mergeCell ref="J10:J11"/>
    <mergeCell ref="J8:J9"/>
    <mergeCell ref="K18:K19"/>
    <mergeCell ref="K16:K17"/>
    <mergeCell ref="K14:K15"/>
    <mergeCell ref="K12:K13"/>
    <mergeCell ref="K10:K11"/>
    <mergeCell ref="L18:L19"/>
    <mergeCell ref="L10:L11"/>
    <mergeCell ref="L12:L13"/>
    <mergeCell ref="L14:L15"/>
    <mergeCell ref="L16:L17"/>
    <mergeCell ref="D3:G3"/>
    <mergeCell ref="D1:H2"/>
    <mergeCell ref="L8:L9"/>
    <mergeCell ref="A12:A13"/>
    <mergeCell ref="A1:B1"/>
    <mergeCell ref="A2:B2"/>
    <mergeCell ref="B8:B9"/>
    <mergeCell ref="B10:B11"/>
    <mergeCell ref="A8:A9"/>
    <mergeCell ref="A10:A11"/>
    <mergeCell ref="B4:B7"/>
    <mergeCell ref="A4:A7"/>
    <mergeCell ref="L4:L7"/>
    <mergeCell ref="H4:H6"/>
    <mergeCell ref="I4:I6"/>
    <mergeCell ref="J4:J6"/>
    <mergeCell ref="A18:A19"/>
    <mergeCell ref="B12:B13"/>
    <mergeCell ref="B14:B15"/>
    <mergeCell ref="B16:B17"/>
    <mergeCell ref="B18:B19"/>
    <mergeCell ref="A14:A15"/>
    <mergeCell ref="A16:A17"/>
    <mergeCell ref="C4:C6"/>
    <mergeCell ref="D4:D6"/>
    <mergeCell ref="E4:E6"/>
    <mergeCell ref="G4:G6"/>
    <mergeCell ref="K4:K6"/>
    <mergeCell ref="F4:F6"/>
  </mergeCells>
  <phoneticPr fontId="0" type="noConversion"/>
  <conditionalFormatting sqref="H7:J7 C25">
    <cfRule type="cellIs" dxfId="0" priority="1" stopIfTrue="1" operator="notEqual">
      <formula>1</formula>
    </cfRule>
  </conditionalFormatting>
  <printOptions horizontalCentered="1"/>
  <pageMargins left="0.23622047244094491" right="0" top="0.47244094488188981" bottom="0" header="0" footer="0"/>
  <pageSetup paperSize="9" orientation="landscape" horizontalDpi="300" verticalDpi="300" r:id="rId1"/>
  <headerFooter alignWithMargins="0">
    <oddHeader>&amp;Lנספח מספר 11, ב'</oddHead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מחוון</vt:lpstr>
      <vt:lpstr>קריטריונים</vt:lpstr>
      <vt:lpstr>סיכום הצעות</vt:lpstr>
      <vt:lpstr>מחוון!WPrint_Area_W</vt:lpstr>
      <vt:lpstr>'סיכום הצעות'!WPrint_Area_W</vt:lpstr>
      <vt:lpstr>קריטריונים!WPrint_Area_W</vt:lpstr>
      <vt:lpstr>מחוון!WPrint_TitlesW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Miryam</dc:creator>
  <cp:lastModifiedBy>Ido Marinov</cp:lastModifiedBy>
  <cp:lastPrinted>2017-06-27T11:05:56Z</cp:lastPrinted>
  <dcterms:created xsi:type="dcterms:W3CDTF">1998-04-12T06:27:49Z</dcterms:created>
  <dcterms:modified xsi:type="dcterms:W3CDTF">2022-08-03T11:22:13Z</dcterms:modified>
</cp:coreProperties>
</file>